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<sst xmlns="http://schemas.openxmlformats.org/spreadsheetml/2006/main" count="208" uniqueCount="84">
  <si>
    <t>premium</t>
  </si>
  <si>
    <t>cumulative</t>
  </si>
  <si>
    <t>travel</t>
  </si>
  <si>
    <t>odom</t>
  </si>
  <si>
    <t>$/lt</t>
  </si>
  <si>
    <t>dist</t>
  </si>
  <si>
    <t>fillup</t>
  </si>
  <si>
    <t>lts</t>
  </si>
  <si>
    <t>lts/100km</t>
  </si>
  <si>
    <t>TOTAL</t>
  </si>
  <si>
    <t>cost</t>
  </si>
  <si>
    <t>cost per km(av)</t>
  </si>
  <si>
    <t>with</t>
  </si>
  <si>
    <t>note:  consumption result is for the PREVIOUS fillup brand.</t>
  </si>
  <si>
    <t>(rounding)</t>
  </si>
  <si>
    <t>filled</t>
  </si>
  <si>
    <t>running on</t>
  </si>
  <si>
    <t>check</t>
  </si>
  <si>
    <t>diff</t>
  </si>
  <si>
    <t>(av)</t>
  </si>
  <si>
    <t>towing</t>
  </si>
  <si>
    <t>total</t>
  </si>
  <si>
    <t>car only</t>
  </si>
  <si>
    <t>% towing</t>
  </si>
  <si>
    <t>2007_07_27_Perth_FUEL_STATISTICS.xls</t>
  </si>
  <si>
    <t>fill up to start</t>
  </si>
  <si>
    <t>Shell V-Power</t>
  </si>
  <si>
    <t>Glenrowan</t>
  </si>
  <si>
    <t>BP</t>
  </si>
  <si>
    <t>Deniliquin</t>
  </si>
  <si>
    <t>Mobil</t>
  </si>
  <si>
    <t>Robinvale</t>
  </si>
  <si>
    <t>Cullulleraine</t>
  </si>
  <si>
    <t>SAFF Bio</t>
  </si>
  <si>
    <t>Dad's(The Basin)</t>
  </si>
  <si>
    <t>Burra</t>
  </si>
  <si>
    <t>Pt Augusta</t>
  </si>
  <si>
    <t>Kimba</t>
  </si>
  <si>
    <t>Streaky Bay</t>
  </si>
  <si>
    <t>Shell</t>
  </si>
  <si>
    <t>Ceduna</t>
  </si>
  <si>
    <t>Caltex</t>
  </si>
  <si>
    <t>driving</t>
  </si>
  <si>
    <t>Nundroo</t>
  </si>
  <si>
    <t>Nullabor</t>
  </si>
  <si>
    <t>Eucla</t>
  </si>
  <si>
    <t>Cocklebiddy</t>
  </si>
  <si>
    <t>unleaded</t>
  </si>
  <si>
    <t>Balladonia</t>
  </si>
  <si>
    <t>Norseman</t>
  </si>
  <si>
    <t>Esperance</t>
  </si>
  <si>
    <t>Hopeoun</t>
  </si>
  <si>
    <t>IGA</t>
  </si>
  <si>
    <t>Jerramungup</t>
  </si>
  <si>
    <t>Albany</t>
  </si>
  <si>
    <t>Caltex Vortex</t>
  </si>
  <si>
    <t>Manjimup</t>
  </si>
  <si>
    <t>Vasse</t>
  </si>
  <si>
    <t>Gull</t>
  </si>
  <si>
    <t>Busselton</t>
  </si>
  <si>
    <t>Kingsway</t>
  </si>
  <si>
    <t>activity on last tank:</t>
  </si>
  <si>
    <t>Cunderdin</t>
  </si>
  <si>
    <t>Southern Cross</t>
  </si>
  <si>
    <t>Kalgoorlie</t>
  </si>
  <si>
    <t>Munderabilla</t>
  </si>
  <si>
    <t>Melrose</t>
  </si>
  <si>
    <t>Tungkillo</t>
  </si>
  <si>
    <t>Liberty</t>
  </si>
  <si>
    <t>Edenhope</t>
  </si>
  <si>
    <t>Skipton</t>
  </si>
  <si>
    <t>The Basin</t>
  </si>
  <si>
    <t>towing 75%</t>
  </si>
  <si>
    <t>n/a</t>
  </si>
  <si>
    <t>conditions</t>
  </si>
  <si>
    <t>seized diff</t>
  </si>
  <si>
    <t>into head wind</t>
  </si>
  <si>
    <t>side wind</t>
  </si>
  <si>
    <t>tail wind</t>
  </si>
  <si>
    <t>max</t>
  </si>
  <si>
    <t>min</t>
  </si>
  <si>
    <t>av price</t>
  </si>
  <si>
    <t>(kms)</t>
  </si>
  <si>
    <t>(lts)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</si>
</sst>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"/>
    <numFmt numFmtId="166" formatCode="&quot;$&quot;#,##0.000"/>
    <numFmt numFmtId="167" formatCode="mmm\-yyyy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1" fillId="0" borderId="3" xfId="0" applyFont="1" applyBorder="1" applyAlignment="1">
      <alignment horizontal="left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6">
      <selection activeCell="F39" sqref="F39"/>
    </sheetView>
  </sheetViews>
  <sheetFormatPr defaultColWidth="9.140625" defaultRowHeight="12.75"/>
  <cols>
    <col min="1" max="1" width="2.8515625" style="0" customWidth="1"/>
    <col min="2" max="2" width="11.8515625" style="0" customWidth="1"/>
    <col min="3" max="3" width="16.28125" style="0" customWidth="1"/>
    <col min="4" max="4" width="7.7109375" style="4" customWidth="1"/>
    <col min="5" max="5" width="8.57421875" style="0" customWidth="1"/>
    <col min="6" max="6" width="7.57421875" style="21" customWidth="1"/>
    <col min="7" max="7" width="9.00390625" style="6" customWidth="1"/>
    <col min="8" max="8" width="19.140625" style="0" customWidth="1"/>
    <col min="9" max="9" width="12.57421875" style="0" customWidth="1"/>
    <col min="10" max="10" width="12.421875" style="0" customWidth="1"/>
    <col min="11" max="11" width="20.28125" style="0" customWidth="1"/>
    <col min="12" max="12" width="16.421875" style="0" customWidth="1"/>
    <col min="13" max="13" width="14.421875" style="3" customWidth="1"/>
    <col min="14" max="14" width="12.140625" style="3" customWidth="1"/>
    <col min="15" max="15" width="12.8515625" style="0" customWidth="1"/>
    <col min="16" max="16" width="6.140625" style="0" customWidth="1"/>
    <col min="19" max="19" width="9.28125" style="0" bestFit="1" customWidth="1"/>
  </cols>
  <sheetData>
    <row r="1" spans="2:20" ht="12.75">
      <c r="B1" t="s">
        <v>24</v>
      </c>
      <c r="J1" s="9" t="s">
        <v>13</v>
      </c>
      <c r="R1" t="s">
        <v>20</v>
      </c>
      <c r="S1" t="s">
        <v>72</v>
      </c>
      <c r="T1" t="s">
        <v>42</v>
      </c>
    </row>
    <row r="3" spans="3:17" s="2" customFormat="1" ht="12.75">
      <c r="C3" s="2" t="s">
        <v>6</v>
      </c>
      <c r="D3" s="5" t="s">
        <v>7</v>
      </c>
      <c r="E3" s="2" t="s">
        <v>3</v>
      </c>
      <c r="F3" s="22" t="s">
        <v>4</v>
      </c>
      <c r="G3" s="7" t="s">
        <v>5</v>
      </c>
      <c r="H3" s="2" t="s">
        <v>61</v>
      </c>
      <c r="I3" s="2" t="s">
        <v>74</v>
      </c>
      <c r="K3" s="2" t="s">
        <v>15</v>
      </c>
      <c r="L3" s="2" t="s">
        <v>1</v>
      </c>
      <c r="M3" s="2" t="s">
        <v>8</v>
      </c>
      <c r="O3" s="2" t="s">
        <v>10</v>
      </c>
      <c r="P3" s="2" t="s">
        <v>17</v>
      </c>
      <c r="Q3" s="2" t="s">
        <v>18</v>
      </c>
    </row>
    <row r="4" spans="4:14" s="2" customFormat="1" ht="12.75">
      <c r="D4" s="5"/>
      <c r="F4" s="22"/>
      <c r="G4" s="7"/>
      <c r="K4" s="2" t="s">
        <v>12</v>
      </c>
      <c r="L4" s="2" t="s">
        <v>2</v>
      </c>
      <c r="N4" s="2" t="s">
        <v>16</v>
      </c>
    </row>
    <row r="5" spans="1:11" ht="12.75">
      <c r="A5" s="16">
        <v>0</v>
      </c>
      <c r="B5" s="17"/>
      <c r="C5" s="16"/>
      <c r="D5" s="18"/>
      <c r="E5" s="16">
        <v>150892</v>
      </c>
      <c r="F5" s="23"/>
      <c r="G5" s="19"/>
      <c r="H5" s="16"/>
      <c r="I5" s="16"/>
      <c r="J5" s="20"/>
      <c r="K5" s="20"/>
    </row>
    <row r="6" spans="1:20" ht="12.75">
      <c r="A6">
        <v>1</v>
      </c>
      <c r="B6" s="1">
        <v>39290</v>
      </c>
      <c r="C6" t="s">
        <v>34</v>
      </c>
      <c r="D6" s="4" t="s">
        <v>73</v>
      </c>
      <c r="E6">
        <v>150892</v>
      </c>
      <c r="F6" s="21">
        <v>1.31</v>
      </c>
      <c r="G6" s="6">
        <v>0</v>
      </c>
      <c r="H6" t="s">
        <v>25</v>
      </c>
      <c r="J6" t="s">
        <v>0</v>
      </c>
      <c r="K6" t="s">
        <v>26</v>
      </c>
      <c r="L6">
        <f>E6-E$5</f>
        <v>0</v>
      </c>
      <c r="N6" s="10">
        <f>K5</f>
        <v>0</v>
      </c>
      <c r="O6" s="8">
        <v>0</v>
      </c>
      <c r="Q6" s="6">
        <f>P6-G6</f>
        <v>0</v>
      </c>
      <c r="R6">
        <f>IF(H6=R$1,G6,0)</f>
        <v>0</v>
      </c>
      <c r="S6">
        <f>IF(H6=S$1,G6*0.75,0)</f>
        <v>0</v>
      </c>
      <c r="T6">
        <f>IF(H6=T$1,G6,0)</f>
        <v>0</v>
      </c>
    </row>
    <row r="7" spans="1:20" ht="12.75">
      <c r="A7">
        <f aca="true" t="shared" si="0" ref="A7:A35">A6+1</f>
        <v>2</v>
      </c>
      <c r="B7" s="1">
        <v>39290</v>
      </c>
      <c r="C7" t="s">
        <v>27</v>
      </c>
      <c r="D7" s="4">
        <v>51.3</v>
      </c>
      <c r="E7">
        <v>151128</v>
      </c>
      <c r="F7" s="21">
        <v>1.379</v>
      </c>
      <c r="G7" s="6">
        <f aca="true" t="shared" si="1" ref="G7:G35">E7-E6</f>
        <v>236</v>
      </c>
      <c r="H7" t="s">
        <v>20</v>
      </c>
      <c r="I7" t="s">
        <v>75</v>
      </c>
      <c r="J7" s="10" t="s">
        <v>0</v>
      </c>
      <c r="K7" s="10" t="s">
        <v>28</v>
      </c>
      <c r="L7" s="11">
        <f aca="true" t="shared" si="2" ref="L7:L49">E7-E$5</f>
        <v>236</v>
      </c>
      <c r="M7" s="31">
        <f aca="true" t="shared" si="3" ref="M7:M47">D7/G7*100</f>
        <v>21.737288135593218</v>
      </c>
      <c r="N7" s="10" t="str">
        <f aca="true" t="shared" si="4" ref="N7:N35">K6</f>
        <v>Shell V-Power</v>
      </c>
      <c r="O7" s="8">
        <f aca="true" t="shared" si="5" ref="O7:O49">D7*F7</f>
        <v>70.7427</v>
      </c>
      <c r="P7">
        <f aca="true" t="shared" si="6" ref="P7:P35">E7-E6</f>
        <v>236</v>
      </c>
      <c r="Q7" s="6">
        <f aca="true" t="shared" si="7" ref="Q7:Q49">P7-G7</f>
        <v>0</v>
      </c>
      <c r="R7">
        <f aca="true" t="shared" si="8" ref="R7:R49">IF(H7=R$1,G7,0)</f>
        <v>236</v>
      </c>
      <c r="S7">
        <f aca="true" t="shared" si="9" ref="S7:S49">IF(H7=S$1,G7*0.75,0)</f>
        <v>0</v>
      </c>
      <c r="T7">
        <f aca="true" t="shared" si="10" ref="T7:T49">IF(H7=T$1,G7,0)</f>
        <v>0</v>
      </c>
    </row>
    <row r="8" spans="1:20" ht="12.75">
      <c r="A8">
        <f t="shared" si="0"/>
        <v>3</v>
      </c>
      <c r="B8" s="1">
        <v>39295</v>
      </c>
      <c r="C8" t="s">
        <v>29</v>
      </c>
      <c r="D8" s="4">
        <v>37.3</v>
      </c>
      <c r="E8">
        <v>151389</v>
      </c>
      <c r="F8" s="21">
        <v>1.449</v>
      </c>
      <c r="G8" s="6">
        <f>E8-E7</f>
        <v>261</v>
      </c>
      <c r="H8" t="s">
        <v>20</v>
      </c>
      <c r="J8" s="10" t="s">
        <v>0</v>
      </c>
      <c r="K8" s="10" t="s">
        <v>26</v>
      </c>
      <c r="L8" s="11">
        <f t="shared" si="2"/>
        <v>497</v>
      </c>
      <c r="M8" s="31">
        <f t="shared" si="3"/>
        <v>14.2911877394636</v>
      </c>
      <c r="N8" s="10" t="str">
        <f t="shared" si="4"/>
        <v>BP</v>
      </c>
      <c r="O8" s="8">
        <f t="shared" si="5"/>
        <v>54.0477</v>
      </c>
      <c r="P8">
        <f t="shared" si="6"/>
        <v>261</v>
      </c>
      <c r="Q8" s="6">
        <f t="shared" si="7"/>
        <v>0</v>
      </c>
      <c r="R8">
        <f t="shared" si="8"/>
        <v>261</v>
      </c>
      <c r="S8">
        <f t="shared" si="9"/>
        <v>0</v>
      </c>
      <c r="T8">
        <f t="shared" si="10"/>
        <v>0</v>
      </c>
    </row>
    <row r="9" spans="1:20" ht="12.75">
      <c r="A9">
        <f t="shared" si="0"/>
        <v>4</v>
      </c>
      <c r="B9" s="1">
        <v>39296</v>
      </c>
      <c r="C9" t="s">
        <v>31</v>
      </c>
      <c r="D9" s="4">
        <v>46.6</v>
      </c>
      <c r="E9">
        <v>151710</v>
      </c>
      <c r="F9" s="21">
        <v>1.415</v>
      </c>
      <c r="G9" s="6">
        <f>E9-E8</f>
        <v>321</v>
      </c>
      <c r="H9" t="s">
        <v>20</v>
      </c>
      <c r="J9" s="10" t="s">
        <v>0</v>
      </c>
      <c r="K9" s="10" t="s">
        <v>30</v>
      </c>
      <c r="L9" s="11">
        <f t="shared" si="2"/>
        <v>818</v>
      </c>
      <c r="M9" s="31">
        <f t="shared" si="3"/>
        <v>14.517133956386294</v>
      </c>
      <c r="N9" s="10" t="str">
        <f t="shared" si="4"/>
        <v>Shell V-Power</v>
      </c>
      <c r="O9" s="8">
        <f t="shared" si="5"/>
        <v>65.93900000000001</v>
      </c>
      <c r="P9">
        <f t="shared" si="6"/>
        <v>321</v>
      </c>
      <c r="Q9" s="6">
        <f t="shared" si="7"/>
        <v>0</v>
      </c>
      <c r="R9">
        <f t="shared" si="8"/>
        <v>321</v>
      </c>
      <c r="S9">
        <f t="shared" si="9"/>
        <v>0</v>
      </c>
      <c r="T9">
        <f t="shared" si="10"/>
        <v>0</v>
      </c>
    </row>
    <row r="10" spans="1:20" ht="12.75">
      <c r="A10">
        <f t="shared" si="0"/>
        <v>5</v>
      </c>
      <c r="B10" s="1">
        <v>39296</v>
      </c>
      <c r="C10" t="s">
        <v>32</v>
      </c>
      <c r="D10" s="4">
        <v>19.53</v>
      </c>
      <c r="E10">
        <v>151857</v>
      </c>
      <c r="F10" s="21">
        <v>1.415</v>
      </c>
      <c r="G10" s="6">
        <f t="shared" si="1"/>
        <v>147</v>
      </c>
      <c r="H10" t="s">
        <v>20</v>
      </c>
      <c r="J10" s="10" t="s">
        <v>0</v>
      </c>
      <c r="K10" s="10" t="s">
        <v>33</v>
      </c>
      <c r="L10" s="11">
        <f t="shared" si="2"/>
        <v>965</v>
      </c>
      <c r="M10" s="31">
        <f t="shared" si="3"/>
        <v>13.285714285714286</v>
      </c>
      <c r="N10" s="10" t="str">
        <f t="shared" si="4"/>
        <v>Mobil</v>
      </c>
      <c r="O10" s="8">
        <f t="shared" si="5"/>
        <v>27.634950000000003</v>
      </c>
      <c r="P10">
        <f t="shared" si="6"/>
        <v>147</v>
      </c>
      <c r="Q10" s="6">
        <f t="shared" si="7"/>
        <v>0</v>
      </c>
      <c r="R10">
        <f t="shared" si="8"/>
        <v>147</v>
      </c>
      <c r="S10">
        <f t="shared" si="9"/>
        <v>0</v>
      </c>
      <c r="T10">
        <f t="shared" si="10"/>
        <v>0</v>
      </c>
    </row>
    <row r="11" spans="1:20" ht="12.75">
      <c r="A11">
        <f t="shared" si="0"/>
        <v>6</v>
      </c>
      <c r="B11" s="1">
        <v>39296</v>
      </c>
      <c r="C11" t="s">
        <v>35</v>
      </c>
      <c r="D11" s="4">
        <v>46.9</v>
      </c>
      <c r="E11">
        <v>152149</v>
      </c>
      <c r="F11" s="21">
        <v>1.319</v>
      </c>
      <c r="G11" s="6">
        <f t="shared" si="1"/>
        <v>292</v>
      </c>
      <c r="H11" t="s">
        <v>20</v>
      </c>
      <c r="I11" t="s">
        <v>76</v>
      </c>
      <c r="J11" s="10" t="s">
        <v>0</v>
      </c>
      <c r="K11" s="10" t="s">
        <v>28</v>
      </c>
      <c r="L11" s="11">
        <f t="shared" si="2"/>
        <v>1257</v>
      </c>
      <c r="M11" s="31">
        <f t="shared" si="3"/>
        <v>16.061643835616437</v>
      </c>
      <c r="N11" s="10" t="str">
        <f t="shared" si="4"/>
        <v>SAFF Bio</v>
      </c>
      <c r="O11" s="8">
        <f t="shared" si="5"/>
        <v>61.86109999999999</v>
      </c>
      <c r="P11">
        <f t="shared" si="6"/>
        <v>292</v>
      </c>
      <c r="Q11" s="6">
        <f t="shared" si="7"/>
        <v>0</v>
      </c>
      <c r="R11">
        <f t="shared" si="8"/>
        <v>292</v>
      </c>
      <c r="S11">
        <f t="shared" si="9"/>
        <v>0</v>
      </c>
      <c r="T11">
        <f t="shared" si="10"/>
        <v>0</v>
      </c>
    </row>
    <row r="12" spans="1:20" ht="12.75">
      <c r="A12">
        <f t="shared" si="0"/>
        <v>7</v>
      </c>
      <c r="B12" s="1">
        <v>39297</v>
      </c>
      <c r="C12" t="s">
        <v>36</v>
      </c>
      <c r="D12" s="4">
        <v>28.39</v>
      </c>
      <c r="E12">
        <v>152361</v>
      </c>
      <c r="F12" s="21">
        <v>1.379</v>
      </c>
      <c r="G12" s="6">
        <f t="shared" si="1"/>
        <v>212</v>
      </c>
      <c r="H12" t="s">
        <v>20</v>
      </c>
      <c r="J12" s="10" t="s">
        <v>0</v>
      </c>
      <c r="K12" s="10" t="s">
        <v>26</v>
      </c>
      <c r="L12" s="11">
        <f t="shared" si="2"/>
        <v>1469</v>
      </c>
      <c r="M12" s="31">
        <f t="shared" si="3"/>
        <v>13.391509433962264</v>
      </c>
      <c r="N12" s="10" t="str">
        <f t="shared" si="4"/>
        <v>BP</v>
      </c>
      <c r="O12" s="8">
        <f t="shared" si="5"/>
        <v>39.14981</v>
      </c>
      <c r="P12">
        <f t="shared" si="6"/>
        <v>212</v>
      </c>
      <c r="Q12" s="6">
        <f t="shared" si="7"/>
        <v>0</v>
      </c>
      <c r="R12">
        <f t="shared" si="8"/>
        <v>212</v>
      </c>
      <c r="S12">
        <f t="shared" si="9"/>
        <v>0</v>
      </c>
      <c r="T12">
        <f t="shared" si="10"/>
        <v>0</v>
      </c>
    </row>
    <row r="13" spans="1:20" ht="12.75">
      <c r="A13">
        <f t="shared" si="0"/>
        <v>8</v>
      </c>
      <c r="B13" s="1">
        <v>39297</v>
      </c>
      <c r="C13" t="s">
        <v>37</v>
      </c>
      <c r="D13" s="4">
        <v>26.5</v>
      </c>
      <c r="E13">
        <v>152542</v>
      </c>
      <c r="F13" s="21">
        <v>1.419</v>
      </c>
      <c r="G13" s="6">
        <f t="shared" si="1"/>
        <v>181</v>
      </c>
      <c r="H13" t="s">
        <v>20</v>
      </c>
      <c r="J13" s="10" t="s">
        <v>0</v>
      </c>
      <c r="K13" s="10" t="s">
        <v>30</v>
      </c>
      <c r="L13" s="11">
        <f t="shared" si="2"/>
        <v>1650</v>
      </c>
      <c r="M13" s="31">
        <f t="shared" si="3"/>
        <v>14.64088397790055</v>
      </c>
      <c r="N13" s="10" t="str">
        <f t="shared" si="4"/>
        <v>Shell V-Power</v>
      </c>
      <c r="O13" s="8">
        <f t="shared" si="5"/>
        <v>37.603500000000004</v>
      </c>
      <c r="P13">
        <f t="shared" si="6"/>
        <v>181</v>
      </c>
      <c r="Q13" s="6">
        <f t="shared" si="7"/>
        <v>0</v>
      </c>
      <c r="R13">
        <f t="shared" si="8"/>
        <v>181</v>
      </c>
      <c r="S13">
        <f t="shared" si="9"/>
        <v>0</v>
      </c>
      <c r="T13">
        <f t="shared" si="10"/>
        <v>0</v>
      </c>
    </row>
    <row r="14" spans="1:20" ht="12.75">
      <c r="A14">
        <f t="shared" si="0"/>
        <v>9</v>
      </c>
      <c r="B14" s="1">
        <v>39297</v>
      </c>
      <c r="C14" t="s">
        <v>38</v>
      </c>
      <c r="D14" s="4">
        <v>33</v>
      </c>
      <c r="E14">
        <v>152782</v>
      </c>
      <c r="F14" s="21">
        <v>1.379</v>
      </c>
      <c r="G14" s="6">
        <f t="shared" si="1"/>
        <v>240</v>
      </c>
      <c r="H14" t="s">
        <v>20</v>
      </c>
      <c r="J14" s="10" t="s">
        <v>0</v>
      </c>
      <c r="K14" s="10" t="s">
        <v>30</v>
      </c>
      <c r="L14" s="11">
        <f t="shared" si="2"/>
        <v>1890</v>
      </c>
      <c r="M14" s="31">
        <f t="shared" si="3"/>
        <v>13.750000000000002</v>
      </c>
      <c r="N14" s="10" t="str">
        <f t="shared" si="4"/>
        <v>Mobil</v>
      </c>
      <c r="O14" s="8">
        <f t="shared" si="5"/>
        <v>45.507</v>
      </c>
      <c r="P14">
        <f t="shared" si="6"/>
        <v>240</v>
      </c>
      <c r="Q14" s="6">
        <f t="shared" si="7"/>
        <v>0</v>
      </c>
      <c r="R14">
        <f t="shared" si="8"/>
        <v>240</v>
      </c>
      <c r="S14">
        <f t="shared" si="9"/>
        <v>0</v>
      </c>
      <c r="T14">
        <f t="shared" si="10"/>
        <v>0</v>
      </c>
    </row>
    <row r="15" spans="1:20" ht="12.75">
      <c r="A15">
        <f t="shared" si="0"/>
        <v>10</v>
      </c>
      <c r="B15" s="1">
        <v>39299</v>
      </c>
      <c r="C15" t="s">
        <v>38</v>
      </c>
      <c r="D15" s="4">
        <v>19.99</v>
      </c>
      <c r="E15">
        <v>152974</v>
      </c>
      <c r="F15" s="21">
        <v>1.375</v>
      </c>
      <c r="G15" s="6">
        <f t="shared" si="1"/>
        <v>192</v>
      </c>
      <c r="H15" s="11" t="s">
        <v>42</v>
      </c>
      <c r="I15" s="10"/>
      <c r="J15" s="10" t="s">
        <v>0</v>
      </c>
      <c r="K15" s="10" t="s">
        <v>39</v>
      </c>
      <c r="L15" s="11">
        <f t="shared" si="2"/>
        <v>2082</v>
      </c>
      <c r="M15" s="31">
        <f t="shared" si="3"/>
        <v>10.411458333333332</v>
      </c>
      <c r="N15" s="10" t="str">
        <f t="shared" si="4"/>
        <v>Mobil</v>
      </c>
      <c r="O15" s="8">
        <f t="shared" si="5"/>
        <v>27.48625</v>
      </c>
      <c r="P15">
        <f t="shared" si="6"/>
        <v>192</v>
      </c>
      <c r="Q15" s="6">
        <f t="shared" si="7"/>
        <v>0</v>
      </c>
      <c r="R15">
        <f t="shared" si="8"/>
        <v>0</v>
      </c>
      <c r="S15">
        <f t="shared" si="9"/>
        <v>0</v>
      </c>
      <c r="T15">
        <f t="shared" si="10"/>
        <v>192</v>
      </c>
    </row>
    <row r="16" spans="1:20" ht="12.75">
      <c r="A16">
        <f t="shared" si="0"/>
        <v>11</v>
      </c>
      <c r="B16" s="1">
        <v>39301</v>
      </c>
      <c r="C16" t="s">
        <v>40</v>
      </c>
      <c r="D16" s="4">
        <v>32</v>
      </c>
      <c r="E16">
        <v>153226</v>
      </c>
      <c r="F16" s="21">
        <v>1.47</v>
      </c>
      <c r="G16" s="6">
        <f t="shared" si="1"/>
        <v>252</v>
      </c>
      <c r="H16" s="11" t="s">
        <v>72</v>
      </c>
      <c r="I16" s="25">
        <v>0.5</v>
      </c>
      <c r="J16" s="10" t="s">
        <v>0</v>
      </c>
      <c r="K16" s="10" t="s">
        <v>41</v>
      </c>
      <c r="L16" s="11">
        <f t="shared" si="2"/>
        <v>2334</v>
      </c>
      <c r="M16" s="31">
        <f t="shared" si="3"/>
        <v>12.698412698412698</v>
      </c>
      <c r="N16" s="10" t="str">
        <f t="shared" si="4"/>
        <v>Shell</v>
      </c>
      <c r="O16" s="8">
        <f t="shared" si="5"/>
        <v>47.04</v>
      </c>
      <c r="P16">
        <f t="shared" si="6"/>
        <v>252</v>
      </c>
      <c r="Q16" s="6">
        <f t="shared" si="7"/>
        <v>0</v>
      </c>
      <c r="R16">
        <f t="shared" si="8"/>
        <v>0</v>
      </c>
      <c r="S16">
        <f t="shared" si="9"/>
        <v>189</v>
      </c>
      <c r="T16">
        <f t="shared" si="10"/>
        <v>0</v>
      </c>
    </row>
    <row r="17" spans="1:20" ht="12.75">
      <c r="A17">
        <f t="shared" si="0"/>
        <v>12</v>
      </c>
      <c r="B17" s="1">
        <v>39301</v>
      </c>
      <c r="C17" t="s">
        <v>43</v>
      </c>
      <c r="D17" s="4">
        <v>23.12</v>
      </c>
      <c r="E17">
        <v>153383</v>
      </c>
      <c r="F17" s="21">
        <v>1.559</v>
      </c>
      <c r="G17" s="6">
        <f t="shared" si="1"/>
        <v>157</v>
      </c>
      <c r="H17" s="11" t="s">
        <v>20</v>
      </c>
      <c r="I17" s="11"/>
      <c r="J17" s="10" t="s">
        <v>0</v>
      </c>
      <c r="K17" s="10" t="s">
        <v>33</v>
      </c>
      <c r="L17" s="11">
        <f t="shared" si="2"/>
        <v>2491</v>
      </c>
      <c r="M17" s="31">
        <f t="shared" si="3"/>
        <v>14.726114649681529</v>
      </c>
      <c r="N17" s="10" t="str">
        <f t="shared" si="4"/>
        <v>Caltex</v>
      </c>
      <c r="O17" s="8">
        <f t="shared" si="5"/>
        <v>36.04408</v>
      </c>
      <c r="P17">
        <f t="shared" si="6"/>
        <v>157</v>
      </c>
      <c r="Q17" s="6">
        <f t="shared" si="7"/>
        <v>0</v>
      </c>
      <c r="R17">
        <f t="shared" si="8"/>
        <v>157</v>
      </c>
      <c r="S17">
        <f t="shared" si="9"/>
        <v>0</v>
      </c>
      <c r="T17">
        <f t="shared" si="10"/>
        <v>0</v>
      </c>
    </row>
    <row r="18" spans="1:20" ht="12.75">
      <c r="A18">
        <f t="shared" si="0"/>
        <v>13</v>
      </c>
      <c r="B18" s="1">
        <v>39301</v>
      </c>
      <c r="C18" s="10" t="s">
        <v>44</v>
      </c>
      <c r="D18" s="4">
        <v>28.9</v>
      </c>
      <c r="E18">
        <v>153584</v>
      </c>
      <c r="F18" s="24">
        <v>1.719</v>
      </c>
      <c r="G18" s="6">
        <f t="shared" si="1"/>
        <v>201</v>
      </c>
      <c r="H18" s="11" t="s">
        <v>20</v>
      </c>
      <c r="I18" s="11" t="s">
        <v>76</v>
      </c>
      <c r="J18" s="10" t="s">
        <v>0</v>
      </c>
      <c r="K18" s="10" t="s">
        <v>30</v>
      </c>
      <c r="L18" s="11">
        <f t="shared" si="2"/>
        <v>2692</v>
      </c>
      <c r="M18" s="31">
        <f t="shared" si="3"/>
        <v>14.378109452736318</v>
      </c>
      <c r="N18" s="10" t="str">
        <f t="shared" si="4"/>
        <v>SAFF Bio</v>
      </c>
      <c r="O18" s="8">
        <f t="shared" si="5"/>
        <v>49.6791</v>
      </c>
      <c r="P18">
        <f t="shared" si="6"/>
        <v>201</v>
      </c>
      <c r="Q18" s="6">
        <f t="shared" si="7"/>
        <v>0</v>
      </c>
      <c r="R18">
        <f>IF(H18=R$1,G18,0)</f>
        <v>201</v>
      </c>
      <c r="S18">
        <f t="shared" si="9"/>
        <v>0</v>
      </c>
      <c r="T18">
        <f t="shared" si="10"/>
        <v>0</v>
      </c>
    </row>
    <row r="19" spans="1:20" ht="12.75">
      <c r="A19">
        <f t="shared" si="0"/>
        <v>14</v>
      </c>
      <c r="B19" s="1">
        <v>39302</v>
      </c>
      <c r="C19" t="s">
        <v>45</v>
      </c>
      <c r="D19" s="4">
        <v>33.5</v>
      </c>
      <c r="E19">
        <v>153805</v>
      </c>
      <c r="F19" s="21">
        <v>1.59</v>
      </c>
      <c r="G19" s="6">
        <f t="shared" si="1"/>
        <v>221</v>
      </c>
      <c r="H19" s="11" t="s">
        <v>20</v>
      </c>
      <c r="I19" s="11"/>
      <c r="J19" s="10" t="s">
        <v>0</v>
      </c>
      <c r="K19" s="10" t="s">
        <v>41</v>
      </c>
      <c r="L19" s="11">
        <f t="shared" si="2"/>
        <v>2913</v>
      </c>
      <c r="M19" s="31">
        <f t="shared" si="3"/>
        <v>15.158371040723981</v>
      </c>
      <c r="N19" s="10" t="str">
        <f t="shared" si="4"/>
        <v>Mobil</v>
      </c>
      <c r="O19" s="8">
        <f t="shared" si="5"/>
        <v>53.265</v>
      </c>
      <c r="P19">
        <f t="shared" si="6"/>
        <v>221</v>
      </c>
      <c r="Q19" s="6">
        <f t="shared" si="7"/>
        <v>0</v>
      </c>
      <c r="R19">
        <f t="shared" si="8"/>
        <v>221</v>
      </c>
      <c r="S19">
        <f t="shared" si="9"/>
        <v>0</v>
      </c>
      <c r="T19">
        <f t="shared" si="10"/>
        <v>0</v>
      </c>
    </row>
    <row r="20" spans="1:20" ht="12.75">
      <c r="A20">
        <f t="shared" si="0"/>
        <v>15</v>
      </c>
      <c r="B20" s="1">
        <v>39303</v>
      </c>
      <c r="C20" s="10" t="s">
        <v>46</v>
      </c>
      <c r="D20" s="4">
        <v>42.28</v>
      </c>
      <c r="E20">
        <v>154091</v>
      </c>
      <c r="F20" s="24">
        <v>1.672</v>
      </c>
      <c r="G20" s="6">
        <f t="shared" si="1"/>
        <v>286</v>
      </c>
      <c r="H20" s="11" t="s">
        <v>20</v>
      </c>
      <c r="I20" s="11" t="s">
        <v>76</v>
      </c>
      <c r="J20" s="10" t="s">
        <v>47</v>
      </c>
      <c r="K20" s="10" t="s">
        <v>28</v>
      </c>
      <c r="L20" s="11">
        <f t="shared" si="2"/>
        <v>3199</v>
      </c>
      <c r="M20" s="31">
        <f t="shared" si="3"/>
        <v>14.783216783216785</v>
      </c>
      <c r="N20" s="10" t="str">
        <f t="shared" si="4"/>
        <v>Caltex</v>
      </c>
      <c r="O20" s="8">
        <f t="shared" si="5"/>
        <v>70.69216</v>
      </c>
      <c r="P20">
        <f t="shared" si="6"/>
        <v>286</v>
      </c>
      <c r="Q20" s="6">
        <f t="shared" si="7"/>
        <v>0</v>
      </c>
      <c r="R20">
        <f t="shared" si="8"/>
        <v>286</v>
      </c>
      <c r="S20">
        <f t="shared" si="9"/>
        <v>0</v>
      </c>
      <c r="T20">
        <f t="shared" si="10"/>
        <v>0</v>
      </c>
    </row>
    <row r="21" spans="1:20" ht="12.75">
      <c r="A21">
        <f t="shared" si="0"/>
        <v>16</v>
      </c>
      <c r="B21" s="1">
        <v>39304</v>
      </c>
      <c r="C21" s="10" t="s">
        <v>48</v>
      </c>
      <c r="D21" s="4">
        <v>48.5</v>
      </c>
      <c r="E21">
        <v>154347</v>
      </c>
      <c r="F21" s="24">
        <v>1.699</v>
      </c>
      <c r="G21" s="6">
        <f t="shared" si="1"/>
        <v>256</v>
      </c>
      <c r="H21" s="11" t="s">
        <v>20</v>
      </c>
      <c r="I21" s="11"/>
      <c r="J21" s="10" t="s">
        <v>47</v>
      </c>
      <c r="K21" s="10" t="s">
        <v>28</v>
      </c>
      <c r="L21" s="11">
        <f t="shared" si="2"/>
        <v>3455</v>
      </c>
      <c r="M21" s="31">
        <f t="shared" si="3"/>
        <v>18.9453125</v>
      </c>
      <c r="N21" s="10" t="str">
        <f t="shared" si="4"/>
        <v>BP</v>
      </c>
      <c r="O21" s="8">
        <f t="shared" si="5"/>
        <v>82.4015</v>
      </c>
      <c r="P21">
        <f t="shared" si="6"/>
        <v>256</v>
      </c>
      <c r="Q21" s="6">
        <f t="shared" si="7"/>
        <v>0</v>
      </c>
      <c r="R21">
        <f t="shared" si="8"/>
        <v>256</v>
      </c>
      <c r="S21">
        <f t="shared" si="9"/>
        <v>0</v>
      </c>
      <c r="T21">
        <f t="shared" si="10"/>
        <v>0</v>
      </c>
    </row>
    <row r="22" spans="1:20" ht="12.75">
      <c r="A22">
        <f t="shared" si="0"/>
        <v>17</v>
      </c>
      <c r="B22" s="1">
        <v>39305</v>
      </c>
      <c r="C22" t="s">
        <v>49</v>
      </c>
      <c r="D22" s="4">
        <v>29</v>
      </c>
      <c r="E22">
        <v>154550</v>
      </c>
      <c r="F22" s="21">
        <v>1.489</v>
      </c>
      <c r="G22" s="6">
        <f t="shared" si="1"/>
        <v>203</v>
      </c>
      <c r="H22" s="11" t="s">
        <v>20</v>
      </c>
      <c r="I22" s="10"/>
      <c r="J22" s="10" t="s">
        <v>0</v>
      </c>
      <c r="K22" s="10" t="s">
        <v>39</v>
      </c>
      <c r="L22" s="11">
        <f t="shared" si="2"/>
        <v>3658</v>
      </c>
      <c r="M22" s="31">
        <f t="shared" si="3"/>
        <v>14.285714285714285</v>
      </c>
      <c r="N22" s="10" t="str">
        <f t="shared" si="4"/>
        <v>BP</v>
      </c>
      <c r="O22" s="8">
        <f t="shared" si="5"/>
        <v>43.181000000000004</v>
      </c>
      <c r="P22">
        <f t="shared" si="6"/>
        <v>203</v>
      </c>
      <c r="Q22" s="6">
        <f t="shared" si="7"/>
        <v>0</v>
      </c>
      <c r="R22">
        <f t="shared" si="8"/>
        <v>203</v>
      </c>
      <c r="S22">
        <f t="shared" si="9"/>
        <v>0</v>
      </c>
      <c r="T22">
        <f t="shared" si="10"/>
        <v>0</v>
      </c>
    </row>
    <row r="23" spans="1:20" ht="12.75">
      <c r="A23">
        <f t="shared" si="0"/>
        <v>18</v>
      </c>
      <c r="B23" s="1">
        <v>39306</v>
      </c>
      <c r="C23" t="s">
        <v>50</v>
      </c>
      <c r="D23" s="4">
        <v>36.68</v>
      </c>
      <c r="E23">
        <v>154834</v>
      </c>
      <c r="F23" s="21">
        <v>1.409</v>
      </c>
      <c r="G23" s="6">
        <f t="shared" si="1"/>
        <v>284</v>
      </c>
      <c r="H23" s="11" t="s">
        <v>72</v>
      </c>
      <c r="I23" s="26">
        <v>0.8</v>
      </c>
      <c r="J23" s="10" t="s">
        <v>0</v>
      </c>
      <c r="K23" s="10" t="s">
        <v>39</v>
      </c>
      <c r="L23" s="11">
        <f t="shared" si="2"/>
        <v>3942</v>
      </c>
      <c r="M23" s="31">
        <f t="shared" si="3"/>
        <v>12.91549295774648</v>
      </c>
      <c r="N23" s="10" t="str">
        <f t="shared" si="4"/>
        <v>Shell</v>
      </c>
      <c r="O23" s="8">
        <f t="shared" si="5"/>
        <v>51.68212</v>
      </c>
      <c r="P23">
        <f t="shared" si="6"/>
        <v>284</v>
      </c>
      <c r="Q23" s="6">
        <f t="shared" si="7"/>
        <v>0</v>
      </c>
      <c r="R23">
        <f t="shared" si="8"/>
        <v>0</v>
      </c>
      <c r="S23">
        <f t="shared" si="9"/>
        <v>213</v>
      </c>
      <c r="T23">
        <f t="shared" si="10"/>
        <v>0</v>
      </c>
    </row>
    <row r="24" spans="1:20" ht="12.75">
      <c r="A24">
        <f t="shared" si="0"/>
        <v>19</v>
      </c>
      <c r="B24" s="1">
        <v>39307</v>
      </c>
      <c r="C24" t="s">
        <v>50</v>
      </c>
      <c r="D24" s="4">
        <v>24.3</v>
      </c>
      <c r="E24">
        <v>155089</v>
      </c>
      <c r="F24" s="30">
        <v>1.409</v>
      </c>
      <c r="G24" s="6">
        <f t="shared" si="1"/>
        <v>255</v>
      </c>
      <c r="H24" s="11" t="s">
        <v>42</v>
      </c>
      <c r="I24" s="11"/>
      <c r="J24" s="10" t="s">
        <v>0</v>
      </c>
      <c r="K24" s="10" t="s">
        <v>39</v>
      </c>
      <c r="L24" s="11">
        <f t="shared" si="2"/>
        <v>4197</v>
      </c>
      <c r="M24" s="31">
        <f t="shared" si="3"/>
        <v>9.529411764705882</v>
      </c>
      <c r="N24" s="10" t="str">
        <f t="shared" si="4"/>
        <v>Shell</v>
      </c>
      <c r="O24" s="8">
        <f t="shared" si="5"/>
        <v>34.2387</v>
      </c>
      <c r="P24">
        <f t="shared" si="6"/>
        <v>255</v>
      </c>
      <c r="Q24" s="6">
        <f t="shared" si="7"/>
        <v>0</v>
      </c>
      <c r="R24">
        <f t="shared" si="8"/>
        <v>0</v>
      </c>
      <c r="S24">
        <f t="shared" si="9"/>
        <v>0</v>
      </c>
      <c r="T24">
        <f t="shared" si="10"/>
        <v>255</v>
      </c>
    </row>
    <row r="25" spans="1:20" ht="12.75">
      <c r="A25">
        <f t="shared" si="0"/>
        <v>20</v>
      </c>
      <c r="B25" s="1">
        <v>39308</v>
      </c>
      <c r="C25" t="s">
        <v>51</v>
      </c>
      <c r="D25" s="4">
        <v>32.3</v>
      </c>
      <c r="E25">
        <v>155324</v>
      </c>
      <c r="F25" s="21">
        <v>1.42</v>
      </c>
      <c r="G25" s="6">
        <f t="shared" si="1"/>
        <v>235</v>
      </c>
      <c r="H25" s="11" t="s">
        <v>20</v>
      </c>
      <c r="I25" s="11"/>
      <c r="J25" s="10" t="s">
        <v>47</v>
      </c>
      <c r="K25" s="10" t="s">
        <v>52</v>
      </c>
      <c r="L25" s="11">
        <f t="shared" si="2"/>
        <v>4432</v>
      </c>
      <c r="M25" s="31">
        <f t="shared" si="3"/>
        <v>13.744680851063828</v>
      </c>
      <c r="N25" s="10" t="str">
        <f t="shared" si="4"/>
        <v>Shell</v>
      </c>
      <c r="O25" s="8">
        <f t="shared" si="5"/>
        <v>45.86599999999999</v>
      </c>
      <c r="P25">
        <f t="shared" si="6"/>
        <v>235</v>
      </c>
      <c r="Q25" s="6">
        <f t="shared" si="7"/>
        <v>0</v>
      </c>
      <c r="R25">
        <f t="shared" si="8"/>
        <v>235</v>
      </c>
      <c r="S25">
        <f t="shared" si="9"/>
        <v>0</v>
      </c>
      <c r="T25">
        <f t="shared" si="10"/>
        <v>0</v>
      </c>
    </row>
    <row r="26" spans="1:20" ht="12.75">
      <c r="A26">
        <f t="shared" si="0"/>
        <v>21</v>
      </c>
      <c r="B26" s="1">
        <v>39308</v>
      </c>
      <c r="C26" t="s">
        <v>53</v>
      </c>
      <c r="D26" s="4">
        <v>26</v>
      </c>
      <c r="E26">
        <v>155494</v>
      </c>
      <c r="F26" s="21">
        <v>1.351</v>
      </c>
      <c r="G26" s="6">
        <f t="shared" si="1"/>
        <v>170</v>
      </c>
      <c r="H26" s="11" t="s">
        <v>20</v>
      </c>
      <c r="I26" s="11"/>
      <c r="J26" s="10" t="s">
        <v>47</v>
      </c>
      <c r="K26" s="10" t="s">
        <v>28</v>
      </c>
      <c r="L26">
        <f t="shared" si="2"/>
        <v>4602</v>
      </c>
      <c r="M26" s="3">
        <f t="shared" si="3"/>
        <v>15.294117647058824</v>
      </c>
      <c r="N26" s="10" t="str">
        <f t="shared" si="4"/>
        <v>IGA</v>
      </c>
      <c r="O26" s="8">
        <f t="shared" si="5"/>
        <v>35.126</v>
      </c>
      <c r="P26">
        <f t="shared" si="6"/>
        <v>170</v>
      </c>
      <c r="Q26" s="6">
        <f t="shared" si="7"/>
        <v>0</v>
      </c>
      <c r="R26">
        <f t="shared" si="8"/>
        <v>170</v>
      </c>
      <c r="S26">
        <f t="shared" si="9"/>
        <v>0</v>
      </c>
      <c r="T26">
        <f t="shared" si="10"/>
        <v>0</v>
      </c>
    </row>
    <row r="27" spans="1:20" ht="12.75">
      <c r="A27">
        <f t="shared" si="0"/>
        <v>22</v>
      </c>
      <c r="B27" s="1">
        <v>39311</v>
      </c>
      <c r="C27" t="s">
        <v>54</v>
      </c>
      <c r="D27" s="4">
        <v>49.8</v>
      </c>
      <c r="E27">
        <v>155883</v>
      </c>
      <c r="F27" s="21">
        <v>1.379</v>
      </c>
      <c r="G27" s="6">
        <f t="shared" si="1"/>
        <v>389</v>
      </c>
      <c r="H27" s="11" t="s">
        <v>72</v>
      </c>
      <c r="I27" s="25">
        <v>0.8</v>
      </c>
      <c r="J27" s="10" t="s">
        <v>0</v>
      </c>
      <c r="K27" s="10" t="s">
        <v>55</v>
      </c>
      <c r="L27">
        <f t="shared" si="2"/>
        <v>4991</v>
      </c>
      <c r="M27" s="3">
        <f t="shared" si="3"/>
        <v>12.802056555269923</v>
      </c>
      <c r="N27" s="10" t="str">
        <f t="shared" si="4"/>
        <v>BP</v>
      </c>
      <c r="O27" s="8">
        <f t="shared" si="5"/>
        <v>68.6742</v>
      </c>
      <c r="P27">
        <f t="shared" si="6"/>
        <v>389</v>
      </c>
      <c r="Q27" s="6">
        <f t="shared" si="7"/>
        <v>0</v>
      </c>
      <c r="R27">
        <f t="shared" si="8"/>
        <v>0</v>
      </c>
      <c r="S27">
        <f t="shared" si="9"/>
        <v>291.75</v>
      </c>
      <c r="T27">
        <f t="shared" si="10"/>
        <v>0</v>
      </c>
    </row>
    <row r="28" spans="1:20" ht="12.75">
      <c r="A28">
        <f t="shared" si="0"/>
        <v>23</v>
      </c>
      <c r="B28" s="1">
        <v>39312</v>
      </c>
      <c r="C28" t="s">
        <v>56</v>
      </c>
      <c r="D28" s="4">
        <v>37.6</v>
      </c>
      <c r="E28">
        <v>156168</v>
      </c>
      <c r="F28" s="21">
        <v>1.379</v>
      </c>
      <c r="G28" s="6">
        <f t="shared" si="1"/>
        <v>285</v>
      </c>
      <c r="H28" s="11" t="s">
        <v>20</v>
      </c>
      <c r="I28" s="11"/>
      <c r="J28" s="10" t="s">
        <v>0</v>
      </c>
      <c r="K28" s="10" t="s">
        <v>55</v>
      </c>
      <c r="L28">
        <f t="shared" si="2"/>
        <v>5276</v>
      </c>
      <c r="M28" s="3">
        <f t="shared" si="3"/>
        <v>13.192982456140351</v>
      </c>
      <c r="N28" s="10" t="str">
        <f t="shared" si="4"/>
        <v>Caltex Vortex</v>
      </c>
      <c r="O28" s="8">
        <f t="shared" si="5"/>
        <v>51.8504</v>
      </c>
      <c r="P28">
        <f t="shared" si="6"/>
        <v>285</v>
      </c>
      <c r="Q28" s="6">
        <f t="shared" si="7"/>
        <v>0</v>
      </c>
      <c r="R28">
        <f t="shared" si="8"/>
        <v>285</v>
      </c>
      <c r="S28">
        <f t="shared" si="9"/>
        <v>0</v>
      </c>
      <c r="T28">
        <f t="shared" si="10"/>
        <v>0</v>
      </c>
    </row>
    <row r="29" spans="1:20" ht="12.75">
      <c r="A29">
        <f t="shared" si="0"/>
        <v>24</v>
      </c>
      <c r="B29" s="1">
        <v>39313</v>
      </c>
      <c r="C29" t="s">
        <v>57</v>
      </c>
      <c r="D29" s="4">
        <v>43.2</v>
      </c>
      <c r="E29">
        <v>156497</v>
      </c>
      <c r="F29" s="21">
        <v>1.349</v>
      </c>
      <c r="G29" s="6">
        <f t="shared" si="1"/>
        <v>329</v>
      </c>
      <c r="H29" s="11" t="s">
        <v>20</v>
      </c>
      <c r="I29" s="11"/>
      <c r="J29" s="10" t="s">
        <v>0</v>
      </c>
      <c r="K29" s="10" t="s">
        <v>58</v>
      </c>
      <c r="L29">
        <f t="shared" si="2"/>
        <v>5605</v>
      </c>
      <c r="M29" s="3">
        <f t="shared" si="3"/>
        <v>13.130699088145898</v>
      </c>
      <c r="N29" s="10" t="str">
        <f t="shared" si="4"/>
        <v>Caltex Vortex</v>
      </c>
      <c r="O29" s="8">
        <f t="shared" si="5"/>
        <v>58.2768</v>
      </c>
      <c r="P29">
        <f t="shared" si="6"/>
        <v>329</v>
      </c>
      <c r="Q29" s="6">
        <f t="shared" si="7"/>
        <v>0</v>
      </c>
      <c r="R29">
        <f t="shared" si="8"/>
        <v>329</v>
      </c>
      <c r="S29">
        <f t="shared" si="9"/>
        <v>0</v>
      </c>
      <c r="T29">
        <f t="shared" si="10"/>
        <v>0</v>
      </c>
    </row>
    <row r="30" spans="1:20" ht="12.75">
      <c r="A30">
        <f t="shared" si="0"/>
        <v>25</v>
      </c>
      <c r="B30" s="1">
        <v>39314</v>
      </c>
      <c r="C30" t="s">
        <v>59</v>
      </c>
      <c r="D30" s="4">
        <v>24.5</v>
      </c>
      <c r="E30">
        <v>156735</v>
      </c>
      <c r="F30" s="21">
        <v>1.289</v>
      </c>
      <c r="G30" s="6">
        <f t="shared" si="1"/>
        <v>238</v>
      </c>
      <c r="H30" s="11" t="s">
        <v>42</v>
      </c>
      <c r="I30" s="11"/>
      <c r="J30" s="10" t="s">
        <v>47</v>
      </c>
      <c r="K30" s="10" t="s">
        <v>58</v>
      </c>
      <c r="L30">
        <f t="shared" si="2"/>
        <v>5843</v>
      </c>
      <c r="M30" s="3">
        <f t="shared" si="3"/>
        <v>10.294117647058822</v>
      </c>
      <c r="N30" s="10" t="str">
        <f t="shared" si="4"/>
        <v>Gull</v>
      </c>
      <c r="O30" s="8">
        <f t="shared" si="5"/>
        <v>31.580499999999997</v>
      </c>
      <c r="P30">
        <f t="shared" si="6"/>
        <v>238</v>
      </c>
      <c r="Q30" s="6">
        <f t="shared" si="7"/>
        <v>0</v>
      </c>
      <c r="R30">
        <f t="shared" si="8"/>
        <v>0</v>
      </c>
      <c r="S30">
        <f t="shared" si="9"/>
        <v>0</v>
      </c>
      <c r="T30">
        <f t="shared" si="10"/>
        <v>238</v>
      </c>
    </row>
    <row r="31" spans="1:20" ht="12.75">
      <c r="A31">
        <f t="shared" si="0"/>
        <v>26</v>
      </c>
      <c r="B31" s="1">
        <v>39315</v>
      </c>
      <c r="C31" t="s">
        <v>60</v>
      </c>
      <c r="D31" s="4">
        <v>45.75</v>
      </c>
      <c r="E31">
        <v>157069</v>
      </c>
      <c r="F31" s="21">
        <v>1.265</v>
      </c>
      <c r="G31" s="6">
        <f t="shared" si="1"/>
        <v>334</v>
      </c>
      <c r="H31" s="11" t="s">
        <v>20</v>
      </c>
      <c r="I31" s="11"/>
      <c r="J31" s="10" t="s">
        <v>0</v>
      </c>
      <c r="K31" s="10" t="s">
        <v>58</v>
      </c>
      <c r="L31">
        <f t="shared" si="2"/>
        <v>6177</v>
      </c>
      <c r="M31" s="3">
        <f t="shared" si="3"/>
        <v>13.697604790419163</v>
      </c>
      <c r="N31" s="10" t="str">
        <f t="shared" si="4"/>
        <v>Gull</v>
      </c>
      <c r="O31" s="8">
        <f t="shared" si="5"/>
        <v>57.873749999999994</v>
      </c>
      <c r="P31">
        <f t="shared" si="6"/>
        <v>334</v>
      </c>
      <c r="Q31" s="6">
        <f t="shared" si="7"/>
        <v>0</v>
      </c>
      <c r="R31">
        <f t="shared" si="8"/>
        <v>334</v>
      </c>
      <c r="S31">
        <f t="shared" si="9"/>
        <v>0</v>
      </c>
      <c r="T31">
        <f t="shared" si="10"/>
        <v>0</v>
      </c>
    </row>
    <row r="32" spans="1:20" ht="12.75">
      <c r="A32">
        <f t="shared" si="0"/>
        <v>27</v>
      </c>
      <c r="B32" s="1">
        <v>39316</v>
      </c>
      <c r="C32" t="s">
        <v>62</v>
      </c>
      <c r="D32" s="4">
        <v>41</v>
      </c>
      <c r="E32">
        <v>157363</v>
      </c>
      <c r="F32" s="21">
        <v>1.259</v>
      </c>
      <c r="G32" s="6">
        <f t="shared" si="1"/>
        <v>294</v>
      </c>
      <c r="H32" s="11" t="s">
        <v>72</v>
      </c>
      <c r="I32" s="25">
        <v>0.66</v>
      </c>
      <c r="J32" s="10" t="s">
        <v>47</v>
      </c>
      <c r="K32" s="10" t="s">
        <v>30</v>
      </c>
      <c r="L32">
        <f t="shared" si="2"/>
        <v>6471</v>
      </c>
      <c r="M32" s="3">
        <f t="shared" si="3"/>
        <v>13.945578231292515</v>
      </c>
      <c r="N32" s="10" t="str">
        <f t="shared" si="4"/>
        <v>Gull</v>
      </c>
      <c r="O32" s="8">
        <f t="shared" si="5"/>
        <v>51.61899999999999</v>
      </c>
      <c r="P32">
        <f t="shared" si="6"/>
        <v>294</v>
      </c>
      <c r="Q32" s="6">
        <f t="shared" si="7"/>
        <v>0</v>
      </c>
      <c r="R32">
        <f t="shared" si="8"/>
        <v>0</v>
      </c>
      <c r="S32">
        <f t="shared" si="9"/>
        <v>220.5</v>
      </c>
      <c r="T32">
        <f t="shared" si="10"/>
        <v>0</v>
      </c>
    </row>
    <row r="33" spans="1:20" ht="12.75">
      <c r="A33">
        <f t="shared" si="0"/>
        <v>28</v>
      </c>
      <c r="B33" s="1">
        <v>39317</v>
      </c>
      <c r="C33" t="s">
        <v>63</v>
      </c>
      <c r="D33" s="4">
        <v>27.5</v>
      </c>
      <c r="E33">
        <v>157562</v>
      </c>
      <c r="F33" s="21">
        <v>1.429</v>
      </c>
      <c r="G33" s="6">
        <f t="shared" si="1"/>
        <v>199</v>
      </c>
      <c r="H33" s="11" t="s">
        <v>20</v>
      </c>
      <c r="I33" s="11"/>
      <c r="J33" s="10" t="s">
        <v>0</v>
      </c>
      <c r="K33" s="10" t="s">
        <v>55</v>
      </c>
      <c r="L33">
        <f t="shared" si="2"/>
        <v>6670</v>
      </c>
      <c r="M33" s="3">
        <f t="shared" si="3"/>
        <v>13.819095477386934</v>
      </c>
      <c r="N33" s="10" t="str">
        <f t="shared" si="4"/>
        <v>Mobil</v>
      </c>
      <c r="O33" s="8">
        <f t="shared" si="5"/>
        <v>39.2975</v>
      </c>
      <c r="P33">
        <f t="shared" si="6"/>
        <v>199</v>
      </c>
      <c r="Q33" s="6">
        <f t="shared" si="7"/>
        <v>0</v>
      </c>
      <c r="R33">
        <f t="shared" si="8"/>
        <v>199</v>
      </c>
      <c r="S33">
        <f t="shared" si="9"/>
        <v>0</v>
      </c>
      <c r="T33">
        <f t="shared" si="10"/>
        <v>0</v>
      </c>
    </row>
    <row r="34" spans="1:20" ht="12.75">
      <c r="A34">
        <f t="shared" si="0"/>
        <v>29</v>
      </c>
      <c r="B34" s="1">
        <v>39318</v>
      </c>
      <c r="C34" t="s">
        <v>64</v>
      </c>
      <c r="D34" s="4">
        <v>39</v>
      </c>
      <c r="E34">
        <v>157869</v>
      </c>
      <c r="F34" s="21">
        <v>1.429</v>
      </c>
      <c r="G34" s="6">
        <f t="shared" si="1"/>
        <v>307</v>
      </c>
      <c r="H34" s="11" t="s">
        <v>72</v>
      </c>
      <c r="I34" s="25">
        <v>0.9</v>
      </c>
      <c r="J34" s="10" t="s">
        <v>0</v>
      </c>
      <c r="K34" s="10" t="s">
        <v>28</v>
      </c>
      <c r="L34">
        <f t="shared" si="2"/>
        <v>6977</v>
      </c>
      <c r="M34" s="3">
        <f t="shared" si="3"/>
        <v>12.703583061889251</v>
      </c>
      <c r="N34" s="10" t="str">
        <f t="shared" si="4"/>
        <v>Caltex Vortex</v>
      </c>
      <c r="O34" s="8">
        <f t="shared" si="5"/>
        <v>55.731</v>
      </c>
      <c r="P34">
        <f t="shared" si="6"/>
        <v>307</v>
      </c>
      <c r="Q34" s="6">
        <f t="shared" si="7"/>
        <v>0</v>
      </c>
      <c r="R34">
        <f t="shared" si="8"/>
        <v>0</v>
      </c>
      <c r="S34">
        <f t="shared" si="9"/>
        <v>230.25</v>
      </c>
      <c r="T34">
        <f t="shared" si="10"/>
        <v>0</v>
      </c>
    </row>
    <row r="35" spans="1:20" ht="12.75">
      <c r="A35">
        <f t="shared" si="0"/>
        <v>30</v>
      </c>
      <c r="B35" s="1">
        <v>39318</v>
      </c>
      <c r="C35" t="s">
        <v>49</v>
      </c>
      <c r="D35" s="4">
        <v>27.3</v>
      </c>
      <c r="E35">
        <v>158077</v>
      </c>
      <c r="F35" s="21">
        <v>1.459</v>
      </c>
      <c r="G35" s="6">
        <f t="shared" si="1"/>
        <v>208</v>
      </c>
      <c r="H35" s="11" t="s">
        <v>20</v>
      </c>
      <c r="I35" s="11"/>
      <c r="J35" s="10" t="s">
        <v>0</v>
      </c>
      <c r="K35" s="10" t="s">
        <v>39</v>
      </c>
      <c r="L35">
        <f t="shared" si="2"/>
        <v>7185</v>
      </c>
      <c r="M35" s="3">
        <f t="shared" si="3"/>
        <v>13.125</v>
      </c>
      <c r="N35" s="10" t="str">
        <f t="shared" si="4"/>
        <v>BP</v>
      </c>
      <c r="O35" s="8">
        <f t="shared" si="5"/>
        <v>39.8307</v>
      </c>
      <c r="P35">
        <f t="shared" si="6"/>
        <v>208</v>
      </c>
      <c r="Q35" s="6">
        <f t="shared" si="7"/>
        <v>0</v>
      </c>
      <c r="R35">
        <f t="shared" si="8"/>
        <v>208</v>
      </c>
      <c r="S35">
        <f t="shared" si="9"/>
        <v>0</v>
      </c>
      <c r="T35">
        <f t="shared" si="10"/>
        <v>0</v>
      </c>
    </row>
    <row r="36" spans="1:20" ht="12.75">
      <c r="A36">
        <f aca="true" t="shared" si="11" ref="A36:A49">A35+1</f>
        <v>31</v>
      </c>
      <c r="B36" s="1">
        <v>39319</v>
      </c>
      <c r="C36" s="10" t="s">
        <v>48</v>
      </c>
      <c r="D36" s="4">
        <v>25.8</v>
      </c>
      <c r="E36">
        <v>158278</v>
      </c>
      <c r="F36" s="24">
        <v>1.699</v>
      </c>
      <c r="G36" s="6">
        <f aca="true" t="shared" si="12" ref="G36:G47">E36-E35</f>
        <v>201</v>
      </c>
      <c r="H36" s="11" t="s">
        <v>20</v>
      </c>
      <c r="I36" s="11"/>
      <c r="J36" s="10" t="s">
        <v>47</v>
      </c>
      <c r="K36" s="10" t="s">
        <v>28</v>
      </c>
      <c r="L36">
        <f aca="true" t="shared" si="13" ref="L36:L48">E36-E$5</f>
        <v>7386</v>
      </c>
      <c r="M36" s="3">
        <f t="shared" si="3"/>
        <v>12.835820895522387</v>
      </c>
      <c r="N36" s="10" t="str">
        <f aca="true" t="shared" si="14" ref="N36:N47">K35</f>
        <v>Shell</v>
      </c>
      <c r="O36" s="8">
        <f aca="true" t="shared" si="15" ref="O36:O47">D36*F36</f>
        <v>43.8342</v>
      </c>
      <c r="P36">
        <f aca="true" t="shared" si="16" ref="P36:P47">E36-E35</f>
        <v>201</v>
      </c>
      <c r="Q36" s="6">
        <f aca="true" t="shared" si="17" ref="Q36:Q48">P36-G36</f>
        <v>0</v>
      </c>
      <c r="R36">
        <f aca="true" t="shared" si="18" ref="R36:R48">IF(H36=R$1,G36,0)</f>
        <v>201</v>
      </c>
      <c r="S36">
        <f t="shared" si="9"/>
        <v>0</v>
      </c>
      <c r="T36">
        <f t="shared" si="10"/>
        <v>0</v>
      </c>
    </row>
    <row r="37" spans="1:20" ht="12.75">
      <c r="A37">
        <f t="shared" si="11"/>
        <v>32</v>
      </c>
      <c r="B37" s="1">
        <v>39319</v>
      </c>
      <c r="C37" s="10" t="s">
        <v>46</v>
      </c>
      <c r="D37" s="4">
        <v>35.2</v>
      </c>
      <c r="E37">
        <v>158533</v>
      </c>
      <c r="F37" s="24">
        <v>1.67</v>
      </c>
      <c r="G37" s="6">
        <f t="shared" si="12"/>
        <v>255</v>
      </c>
      <c r="H37" s="11" t="s">
        <v>20</v>
      </c>
      <c r="I37" s="11"/>
      <c r="J37" s="10" t="s">
        <v>47</v>
      </c>
      <c r="K37" s="10" t="s">
        <v>28</v>
      </c>
      <c r="L37">
        <f t="shared" si="13"/>
        <v>7641</v>
      </c>
      <c r="M37" s="3">
        <f t="shared" si="3"/>
        <v>13.803921568627453</v>
      </c>
      <c r="N37" s="10" t="str">
        <f t="shared" si="14"/>
        <v>BP</v>
      </c>
      <c r="O37" s="8">
        <f t="shared" si="15"/>
        <v>58.784</v>
      </c>
      <c r="P37">
        <f t="shared" si="16"/>
        <v>255</v>
      </c>
      <c r="Q37" s="6">
        <f t="shared" si="17"/>
        <v>0</v>
      </c>
      <c r="R37">
        <f t="shared" si="18"/>
        <v>255</v>
      </c>
      <c r="S37">
        <f t="shared" si="9"/>
        <v>0</v>
      </c>
      <c r="T37">
        <f t="shared" si="10"/>
        <v>0</v>
      </c>
    </row>
    <row r="38" spans="1:20" ht="12.75">
      <c r="A38">
        <f t="shared" si="11"/>
        <v>33</v>
      </c>
      <c r="B38" s="1">
        <v>39319</v>
      </c>
      <c r="C38" t="s">
        <v>65</v>
      </c>
      <c r="D38" s="4">
        <v>32.07</v>
      </c>
      <c r="E38">
        <v>158747</v>
      </c>
      <c r="F38" s="21">
        <v>1.559</v>
      </c>
      <c r="G38" s="6">
        <f t="shared" si="12"/>
        <v>214</v>
      </c>
      <c r="H38" s="11" t="s">
        <v>20</v>
      </c>
      <c r="I38" s="11"/>
      <c r="J38" s="10" t="s">
        <v>0</v>
      </c>
      <c r="K38" s="10" t="s">
        <v>33</v>
      </c>
      <c r="L38">
        <f t="shared" si="13"/>
        <v>7855</v>
      </c>
      <c r="M38" s="3">
        <f t="shared" si="3"/>
        <v>14.985981308411214</v>
      </c>
      <c r="N38" s="10" t="str">
        <f t="shared" si="14"/>
        <v>BP</v>
      </c>
      <c r="O38" s="8">
        <f t="shared" si="15"/>
        <v>49.99713</v>
      </c>
      <c r="P38">
        <f t="shared" si="16"/>
        <v>214</v>
      </c>
      <c r="Q38" s="6">
        <f t="shared" si="17"/>
        <v>0</v>
      </c>
      <c r="R38">
        <f t="shared" si="18"/>
        <v>214</v>
      </c>
      <c r="S38">
        <f t="shared" si="9"/>
        <v>0</v>
      </c>
      <c r="T38">
        <f t="shared" si="10"/>
        <v>0</v>
      </c>
    </row>
    <row r="39" spans="1:20" ht="12.75">
      <c r="A39">
        <f t="shared" si="11"/>
        <v>34</v>
      </c>
      <c r="B39" s="1">
        <v>39320</v>
      </c>
      <c r="C39" s="10" t="s">
        <v>44</v>
      </c>
      <c r="D39" s="4">
        <v>43.9</v>
      </c>
      <c r="E39">
        <v>159020</v>
      </c>
      <c r="F39" s="24">
        <v>1.659</v>
      </c>
      <c r="G39" s="6">
        <f t="shared" si="12"/>
        <v>273</v>
      </c>
      <c r="H39" s="11" t="s">
        <v>20</v>
      </c>
      <c r="I39" s="11" t="s">
        <v>77</v>
      </c>
      <c r="J39" s="10" t="s">
        <v>47</v>
      </c>
      <c r="K39" s="10" t="s">
        <v>30</v>
      </c>
      <c r="L39">
        <f t="shared" si="13"/>
        <v>8128</v>
      </c>
      <c r="M39" s="3">
        <f t="shared" si="3"/>
        <v>16.08058608058608</v>
      </c>
      <c r="N39" s="10" t="str">
        <f t="shared" si="14"/>
        <v>SAFF Bio</v>
      </c>
      <c r="O39" s="8">
        <f t="shared" si="15"/>
        <v>72.8301</v>
      </c>
      <c r="P39">
        <f t="shared" si="16"/>
        <v>273</v>
      </c>
      <c r="Q39" s="6">
        <f t="shared" si="17"/>
        <v>0</v>
      </c>
      <c r="R39">
        <f t="shared" si="18"/>
        <v>273</v>
      </c>
      <c r="S39">
        <f t="shared" si="9"/>
        <v>0</v>
      </c>
      <c r="T39">
        <f t="shared" si="10"/>
        <v>0</v>
      </c>
    </row>
    <row r="40" spans="1:20" ht="12.75">
      <c r="A40">
        <f t="shared" si="11"/>
        <v>35</v>
      </c>
      <c r="B40" s="1">
        <v>39320</v>
      </c>
      <c r="C40" t="s">
        <v>43</v>
      </c>
      <c r="D40" s="4">
        <v>21.3</v>
      </c>
      <c r="E40">
        <v>159169</v>
      </c>
      <c r="F40" s="21">
        <v>1.359</v>
      </c>
      <c r="G40" s="6">
        <f t="shared" si="12"/>
        <v>149</v>
      </c>
      <c r="H40" s="11" t="s">
        <v>20</v>
      </c>
      <c r="I40" s="11"/>
      <c r="J40" s="10" t="s">
        <v>47</v>
      </c>
      <c r="K40" s="10" t="s">
        <v>33</v>
      </c>
      <c r="L40">
        <f t="shared" si="13"/>
        <v>8277</v>
      </c>
      <c r="M40" s="3">
        <f t="shared" si="3"/>
        <v>14.29530201342282</v>
      </c>
      <c r="N40" s="10" t="str">
        <f t="shared" si="14"/>
        <v>Mobil</v>
      </c>
      <c r="O40" s="8">
        <f t="shared" si="15"/>
        <v>28.9467</v>
      </c>
      <c r="P40">
        <f t="shared" si="16"/>
        <v>149</v>
      </c>
      <c r="Q40" s="6">
        <f t="shared" si="17"/>
        <v>0</v>
      </c>
      <c r="R40">
        <f t="shared" si="18"/>
        <v>149</v>
      </c>
      <c r="S40">
        <f t="shared" si="9"/>
        <v>0</v>
      </c>
      <c r="T40">
        <f t="shared" si="10"/>
        <v>0</v>
      </c>
    </row>
    <row r="41" spans="1:20" ht="12.75">
      <c r="A41">
        <f t="shared" si="11"/>
        <v>36</v>
      </c>
      <c r="B41" s="1">
        <v>39321</v>
      </c>
      <c r="C41" t="s">
        <v>40</v>
      </c>
      <c r="D41" s="4">
        <v>27.13</v>
      </c>
      <c r="E41">
        <v>159333</v>
      </c>
      <c r="F41" s="21">
        <v>1.429</v>
      </c>
      <c r="G41" s="6">
        <f t="shared" si="12"/>
        <v>164</v>
      </c>
      <c r="H41" s="11" t="s">
        <v>20</v>
      </c>
      <c r="I41" s="11" t="s">
        <v>78</v>
      </c>
      <c r="J41" s="10" t="s">
        <v>0</v>
      </c>
      <c r="K41" s="10" t="s">
        <v>26</v>
      </c>
      <c r="L41">
        <f t="shared" si="13"/>
        <v>8441</v>
      </c>
      <c r="M41" s="3">
        <f t="shared" si="3"/>
        <v>16.542682926829265</v>
      </c>
      <c r="N41" s="10" t="str">
        <f t="shared" si="14"/>
        <v>SAFF Bio</v>
      </c>
      <c r="O41" s="8">
        <f t="shared" si="15"/>
        <v>38.768769999999996</v>
      </c>
      <c r="P41">
        <f t="shared" si="16"/>
        <v>164</v>
      </c>
      <c r="Q41" s="6">
        <f t="shared" si="17"/>
        <v>0</v>
      </c>
      <c r="R41">
        <f t="shared" si="18"/>
        <v>164</v>
      </c>
      <c r="S41">
        <f t="shared" si="9"/>
        <v>0</v>
      </c>
      <c r="T41">
        <f t="shared" si="10"/>
        <v>0</v>
      </c>
    </row>
    <row r="42" spans="1:20" ht="12.75">
      <c r="A42">
        <f t="shared" si="11"/>
        <v>37</v>
      </c>
      <c r="B42" s="1">
        <v>39321</v>
      </c>
      <c r="C42" t="s">
        <v>37</v>
      </c>
      <c r="D42" s="4">
        <v>42.24</v>
      </c>
      <c r="E42">
        <v>159660</v>
      </c>
      <c r="F42" s="21">
        <v>1.379</v>
      </c>
      <c r="G42" s="6">
        <f t="shared" si="12"/>
        <v>327</v>
      </c>
      <c r="H42" s="11" t="s">
        <v>20</v>
      </c>
      <c r="I42" s="11"/>
      <c r="J42" s="10" t="s">
        <v>0</v>
      </c>
      <c r="K42" s="10" t="s">
        <v>30</v>
      </c>
      <c r="L42">
        <f t="shared" si="13"/>
        <v>8768</v>
      </c>
      <c r="M42" s="3">
        <f t="shared" si="3"/>
        <v>12.91743119266055</v>
      </c>
      <c r="N42" s="10" t="str">
        <f t="shared" si="14"/>
        <v>Shell V-Power</v>
      </c>
      <c r="O42" s="8">
        <f t="shared" si="15"/>
        <v>58.248960000000004</v>
      </c>
      <c r="P42">
        <f t="shared" si="16"/>
        <v>327</v>
      </c>
      <c r="Q42" s="6">
        <f t="shared" si="17"/>
        <v>0</v>
      </c>
      <c r="R42">
        <f t="shared" si="18"/>
        <v>327</v>
      </c>
      <c r="S42">
        <f t="shared" si="9"/>
        <v>0</v>
      </c>
      <c r="T42">
        <f t="shared" si="10"/>
        <v>0</v>
      </c>
    </row>
    <row r="43" spans="1:20" ht="12.75">
      <c r="A43">
        <f t="shared" si="11"/>
        <v>38</v>
      </c>
      <c r="B43" s="1">
        <v>39322</v>
      </c>
      <c r="C43" t="s">
        <v>66</v>
      </c>
      <c r="D43" s="4">
        <v>37</v>
      </c>
      <c r="E43">
        <v>159904</v>
      </c>
      <c r="F43" s="21">
        <v>1.259</v>
      </c>
      <c r="G43" s="6">
        <f t="shared" si="12"/>
        <v>244</v>
      </c>
      <c r="H43" s="11" t="s">
        <v>20</v>
      </c>
      <c r="I43" s="11"/>
      <c r="J43" s="10" t="s">
        <v>47</v>
      </c>
      <c r="K43" s="10" t="s">
        <v>30</v>
      </c>
      <c r="L43">
        <f t="shared" si="13"/>
        <v>9012</v>
      </c>
      <c r="M43" s="3">
        <f t="shared" si="3"/>
        <v>15.163934426229508</v>
      </c>
      <c r="N43" s="10" t="str">
        <f t="shared" si="14"/>
        <v>Mobil</v>
      </c>
      <c r="O43" s="8">
        <f t="shared" si="15"/>
        <v>46.583</v>
      </c>
      <c r="P43">
        <f t="shared" si="16"/>
        <v>244</v>
      </c>
      <c r="Q43" s="6">
        <f t="shared" si="17"/>
        <v>0</v>
      </c>
      <c r="R43">
        <f t="shared" si="18"/>
        <v>244</v>
      </c>
      <c r="S43">
        <f t="shared" si="9"/>
        <v>0</v>
      </c>
      <c r="T43">
        <f t="shared" si="10"/>
        <v>0</v>
      </c>
    </row>
    <row r="44" spans="1:20" ht="12.75">
      <c r="A44">
        <f t="shared" si="11"/>
        <v>39</v>
      </c>
      <c r="B44" s="1">
        <v>39323</v>
      </c>
      <c r="C44" t="s">
        <v>67</v>
      </c>
      <c r="D44" s="4">
        <v>40.98</v>
      </c>
      <c r="E44">
        <v>160204</v>
      </c>
      <c r="F44" s="21">
        <v>1.329</v>
      </c>
      <c r="G44" s="6">
        <f t="shared" si="12"/>
        <v>300</v>
      </c>
      <c r="H44" s="11" t="s">
        <v>20</v>
      </c>
      <c r="I44" s="11"/>
      <c r="J44" s="10" t="s">
        <v>0</v>
      </c>
      <c r="K44" s="10" t="s">
        <v>68</v>
      </c>
      <c r="L44">
        <f t="shared" si="13"/>
        <v>9312</v>
      </c>
      <c r="M44" s="3">
        <f t="shared" si="3"/>
        <v>13.66</v>
      </c>
      <c r="N44" s="10" t="str">
        <f t="shared" si="14"/>
        <v>Mobil</v>
      </c>
      <c r="O44" s="8">
        <f t="shared" si="15"/>
        <v>54.462419999999995</v>
      </c>
      <c r="P44">
        <f t="shared" si="16"/>
        <v>300</v>
      </c>
      <c r="Q44" s="6">
        <f t="shared" si="17"/>
        <v>0</v>
      </c>
      <c r="R44">
        <f t="shared" si="18"/>
        <v>300</v>
      </c>
      <c r="S44">
        <f t="shared" si="9"/>
        <v>0</v>
      </c>
      <c r="T44">
        <f t="shared" si="10"/>
        <v>0</v>
      </c>
    </row>
    <row r="45" spans="1:20" ht="12.75">
      <c r="A45">
        <f t="shared" si="11"/>
        <v>40</v>
      </c>
      <c r="B45" s="1">
        <v>39324</v>
      </c>
      <c r="C45" t="s">
        <v>69</v>
      </c>
      <c r="D45" s="4">
        <v>52</v>
      </c>
      <c r="E45">
        <v>160581</v>
      </c>
      <c r="F45" s="21">
        <v>1.439</v>
      </c>
      <c r="G45" s="6">
        <f t="shared" si="12"/>
        <v>377</v>
      </c>
      <c r="H45" s="11" t="s">
        <v>20</v>
      </c>
      <c r="I45" s="11"/>
      <c r="J45" s="10" t="s">
        <v>0</v>
      </c>
      <c r="K45" s="10" t="s">
        <v>30</v>
      </c>
      <c r="L45">
        <f t="shared" si="13"/>
        <v>9689</v>
      </c>
      <c r="M45" s="3">
        <f t="shared" si="3"/>
        <v>13.793103448275861</v>
      </c>
      <c r="N45" s="10" t="str">
        <f t="shared" si="14"/>
        <v>Liberty</v>
      </c>
      <c r="O45" s="8">
        <f t="shared" si="15"/>
        <v>74.828</v>
      </c>
      <c r="P45">
        <f t="shared" si="16"/>
        <v>377</v>
      </c>
      <c r="Q45" s="6">
        <f t="shared" si="17"/>
        <v>0</v>
      </c>
      <c r="R45">
        <f t="shared" si="18"/>
        <v>377</v>
      </c>
      <c r="S45">
        <f t="shared" si="9"/>
        <v>0</v>
      </c>
      <c r="T45">
        <f t="shared" si="10"/>
        <v>0</v>
      </c>
    </row>
    <row r="46" spans="1:20" ht="12.75">
      <c r="A46">
        <f t="shared" si="11"/>
        <v>41</v>
      </c>
      <c r="B46" s="1">
        <v>39324</v>
      </c>
      <c r="C46" t="s">
        <v>70</v>
      </c>
      <c r="D46" s="4">
        <v>39.75</v>
      </c>
      <c r="E46">
        <v>160850</v>
      </c>
      <c r="F46" s="21">
        <v>1.379</v>
      </c>
      <c r="G46" s="6">
        <f t="shared" si="12"/>
        <v>269</v>
      </c>
      <c r="H46" s="11" t="s">
        <v>20</v>
      </c>
      <c r="I46" s="11"/>
      <c r="J46" s="10" t="s">
        <v>0</v>
      </c>
      <c r="K46" s="10" t="s">
        <v>28</v>
      </c>
      <c r="L46">
        <f t="shared" si="13"/>
        <v>9958</v>
      </c>
      <c r="M46" s="3">
        <f t="shared" si="3"/>
        <v>14.776951672862454</v>
      </c>
      <c r="N46" s="10" t="str">
        <f t="shared" si="14"/>
        <v>Mobil</v>
      </c>
      <c r="O46" s="8">
        <f t="shared" si="15"/>
        <v>54.81525</v>
      </c>
      <c r="P46">
        <f t="shared" si="16"/>
        <v>269</v>
      </c>
      <c r="Q46" s="6">
        <f t="shared" si="17"/>
        <v>0</v>
      </c>
      <c r="R46">
        <f t="shared" si="18"/>
        <v>269</v>
      </c>
      <c r="S46">
        <f t="shared" si="9"/>
        <v>0</v>
      </c>
      <c r="T46">
        <f t="shared" si="10"/>
        <v>0</v>
      </c>
    </row>
    <row r="47" spans="1:20" ht="12.75">
      <c r="A47">
        <f t="shared" si="11"/>
        <v>42</v>
      </c>
      <c r="B47" s="1">
        <v>39325</v>
      </c>
      <c r="C47" t="s">
        <v>71</v>
      </c>
      <c r="D47" s="4">
        <v>35.14</v>
      </c>
      <c r="E47">
        <v>161132</v>
      </c>
      <c r="F47" s="21">
        <v>1.275</v>
      </c>
      <c r="G47" s="6">
        <f t="shared" si="12"/>
        <v>282</v>
      </c>
      <c r="H47" s="11" t="s">
        <v>72</v>
      </c>
      <c r="I47" s="11"/>
      <c r="J47" s="10" t="s">
        <v>0</v>
      </c>
      <c r="K47" s="10" t="s">
        <v>39</v>
      </c>
      <c r="L47">
        <f t="shared" si="13"/>
        <v>10240</v>
      </c>
      <c r="M47" s="3">
        <f t="shared" si="3"/>
        <v>12.460992907801419</v>
      </c>
      <c r="N47" s="10" t="str">
        <f t="shared" si="14"/>
        <v>BP</v>
      </c>
      <c r="O47" s="8">
        <f t="shared" si="15"/>
        <v>44.8035</v>
      </c>
      <c r="P47">
        <f t="shared" si="16"/>
        <v>282</v>
      </c>
      <c r="Q47" s="6">
        <f t="shared" si="17"/>
        <v>0</v>
      </c>
      <c r="R47">
        <f t="shared" si="18"/>
        <v>0</v>
      </c>
      <c r="S47">
        <f t="shared" si="9"/>
        <v>211.5</v>
      </c>
      <c r="T47">
        <f t="shared" si="10"/>
        <v>0</v>
      </c>
    </row>
    <row r="48" spans="1:20" ht="12.75">
      <c r="A48">
        <f t="shared" si="11"/>
        <v>43</v>
      </c>
      <c r="B48" s="1"/>
      <c r="E48">
        <v>161132</v>
      </c>
      <c r="H48" s="11"/>
      <c r="I48" s="11"/>
      <c r="J48" s="10"/>
      <c r="K48" s="10"/>
      <c r="L48">
        <f t="shared" si="13"/>
        <v>10240</v>
      </c>
      <c r="N48" s="10"/>
      <c r="O48" s="8"/>
      <c r="Q48" s="6">
        <f t="shared" si="17"/>
        <v>0</v>
      </c>
      <c r="R48">
        <f t="shared" si="18"/>
        <v>0</v>
      </c>
      <c r="S48">
        <f t="shared" si="9"/>
        <v>0</v>
      </c>
      <c r="T48">
        <f t="shared" si="10"/>
        <v>0</v>
      </c>
    </row>
    <row r="49" spans="1:20" ht="12.75">
      <c r="A49">
        <f t="shared" si="11"/>
        <v>44</v>
      </c>
      <c r="B49" s="1"/>
      <c r="E49">
        <v>161132</v>
      </c>
      <c r="G49" s="6">
        <f>E49-E48</f>
        <v>0</v>
      </c>
      <c r="L49">
        <f t="shared" si="2"/>
        <v>10240</v>
      </c>
      <c r="N49" s="10"/>
      <c r="O49" s="8">
        <f t="shared" si="5"/>
        <v>0</v>
      </c>
      <c r="P49">
        <f>E49-E48</f>
        <v>0</v>
      </c>
      <c r="Q49" s="6">
        <f t="shared" si="7"/>
        <v>0</v>
      </c>
      <c r="R49">
        <f t="shared" si="8"/>
        <v>0</v>
      </c>
      <c r="S49">
        <f t="shared" si="9"/>
        <v>0</v>
      </c>
      <c r="T49">
        <f t="shared" si="10"/>
        <v>0</v>
      </c>
    </row>
    <row r="50" ht="13.5" thickBot="1"/>
    <row r="51" spans="2:20" ht="12.75">
      <c r="B51" s="10" t="s">
        <v>9</v>
      </c>
      <c r="D51" s="28">
        <f>SUM(D3:D49)</f>
        <v>1434.25</v>
      </c>
      <c r="E51" t="s">
        <v>81</v>
      </c>
      <c r="F51" s="21">
        <f>SUM(F1:F50)/A47</f>
        <v>1.4356666666666666</v>
      </c>
      <c r="G51" s="29">
        <f>SUM(G1:G50)</f>
        <v>10240</v>
      </c>
      <c r="L51">
        <f>L49</f>
        <v>10240</v>
      </c>
      <c r="M51" s="14">
        <f>D51/G51*100</f>
        <v>14.006347656250002</v>
      </c>
      <c r="O51" s="8">
        <f>SUM(O1:O49)</f>
        <v>2060.82355</v>
      </c>
      <c r="Q51" s="6">
        <f>SUM(Q1:Q50)</f>
        <v>0</v>
      </c>
      <c r="R51">
        <f>SUM(R1:R50)</f>
        <v>7747</v>
      </c>
      <c r="S51">
        <f>SUM(S1:S50)</f>
        <v>1356</v>
      </c>
      <c r="T51">
        <f>SUM(T1:T50)</f>
        <v>685</v>
      </c>
    </row>
    <row r="52" spans="2:20" ht="12.75">
      <c r="B52" s="10"/>
      <c r="D52" s="5" t="s">
        <v>83</v>
      </c>
      <c r="E52" t="s">
        <v>79</v>
      </c>
      <c r="F52" s="21">
        <f>MIN(F1:F49)</f>
        <v>1.259</v>
      </c>
      <c r="G52" s="7" t="s">
        <v>82</v>
      </c>
      <c r="M52" s="27"/>
      <c r="O52" s="8"/>
      <c r="Q52" s="6"/>
      <c r="T52">
        <f>S51/3</f>
        <v>452</v>
      </c>
    </row>
    <row r="53" spans="5:19" ht="13.5" thickBot="1">
      <c r="E53" t="s">
        <v>80</v>
      </c>
      <c r="F53" s="21">
        <f>MAX(F2:F50)</f>
        <v>1.719</v>
      </c>
      <c r="M53" s="15" t="s">
        <v>19</v>
      </c>
      <c r="Q53" t="s">
        <v>14</v>
      </c>
      <c r="R53" t="s">
        <v>21</v>
      </c>
      <c r="S53">
        <f>R51+S51</f>
        <v>9103</v>
      </c>
    </row>
    <row r="54" spans="2:20" ht="12.75">
      <c r="B54" t="s">
        <v>11</v>
      </c>
      <c r="O54" s="8">
        <f>O51/L51</f>
        <v>0.2012522998046875</v>
      </c>
      <c r="R54" t="s">
        <v>22</v>
      </c>
      <c r="T54">
        <f>L51-S53</f>
        <v>1137</v>
      </c>
    </row>
    <row r="55" spans="12:19" ht="12.75">
      <c r="L55" t="str">
        <f>R55</f>
        <v>% towing</v>
      </c>
      <c r="M55" s="13">
        <f>S55</f>
        <v>0.88896484375</v>
      </c>
      <c r="R55" t="s">
        <v>23</v>
      </c>
      <c r="S55" s="12">
        <f>S53/L51</f>
        <v>0.88896484375</v>
      </c>
    </row>
  </sheetData>
  <printOptions gridLines="1" horizontalCentered="1" verticalCentered="1"/>
  <pageMargins left="0.2362204724409449" right="0.1968503937007874" top="0.1968503937007874" bottom="0.1968503937007874" header="0.35433070866141736" footer="0.5118110236220472"/>
  <pageSetup horizontalDpi="1200" verticalDpi="12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Alchester Business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Pope</dc:creator>
  <cp:keywords/>
  <dc:description/>
  <cp:lastModifiedBy> </cp:lastModifiedBy>
  <cp:lastPrinted>2007-09-09T01:48:31Z</cp:lastPrinted>
  <dcterms:created xsi:type="dcterms:W3CDTF">2006-10-10T13:17:41Z</dcterms:created>
  <dcterms:modified xsi:type="dcterms:W3CDTF">2007-09-09T01:57:19Z</dcterms:modified>
  <cp:category/>
  <cp:version/>
  <cp:contentType/>
  <cp:contentStatus/>
</cp:coreProperties>
</file>