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<sst xmlns="http://schemas.openxmlformats.org/spreadsheetml/2006/main" count="120" uniqueCount="83">
  <si>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note:  consumption result is for the PREVIOUS fillup brand.</t>
  </si>
  <si>
    <t>towing</t>
  </si>
  <si>
    <t>driving</t>
  </si>
  <si>
    <t>fillup</t>
  </si>
  <si>
    <t>lts</t>
  </si>
  <si>
    <t>odom</t>
  </si>
  <si>
    <t>$/lt</t>
  </si>
  <si>
    <t>dist</t>
  </si>
  <si>
    <t>filled</t>
  </si>
  <si>
    <t>cumulative</t>
  </si>
  <si>
    <t>lts/100km</t>
  </si>
  <si>
    <t>cost</t>
  </si>
  <si>
    <t>check</t>
  </si>
  <si>
    <t>diff</t>
  </si>
  <si>
    <t>with</t>
  </si>
  <si>
    <t>travel</t>
  </si>
  <si>
    <t>running on</t>
  </si>
  <si>
    <t>eg</t>
  </si>
  <si>
    <t>diesel</t>
  </si>
  <si>
    <t>shell</t>
  </si>
  <si>
    <t xml:space="preserve"> </t>
  </si>
  <si>
    <t>caltex</t>
  </si>
  <si>
    <t>Caltex</t>
  </si>
  <si>
    <t xml:space="preserve">diesel  </t>
  </si>
  <si>
    <t>TOTAL</t>
  </si>
  <si>
    <t>(av)</t>
  </si>
  <si>
    <t>(rounding)</t>
  </si>
  <si>
    <t>total</t>
  </si>
  <si>
    <t>cost per km(av)</t>
  </si>
  <si>
    <t>% towing</t>
  </si>
  <si>
    <t>2010_08_15_Chillagoe_FUEL_STATISTICS_TEMPLATE</t>
  </si>
  <si>
    <t>Had done 275 on existing tank</t>
  </si>
  <si>
    <t>Tocumwal</t>
  </si>
  <si>
    <t>Towing 291</t>
  </si>
  <si>
    <t>Peak Hill</t>
  </si>
  <si>
    <t>Shell</t>
  </si>
  <si>
    <t>Towing 507</t>
  </si>
  <si>
    <t>Lightning Ridge</t>
  </si>
  <si>
    <t>Towing 438</t>
  </si>
  <si>
    <t>APS</t>
  </si>
  <si>
    <t>BP</t>
  </si>
  <si>
    <t>Roma</t>
  </si>
  <si>
    <t>Injune (+20l Geri)</t>
  </si>
  <si>
    <t>Towing 93</t>
  </si>
  <si>
    <t>Rolliston</t>
  </si>
  <si>
    <t>Towing 374</t>
  </si>
  <si>
    <t>Clermont</t>
  </si>
  <si>
    <t>Towing 396</t>
  </si>
  <si>
    <t>Choice</t>
  </si>
  <si>
    <t>Charters Towers</t>
  </si>
  <si>
    <t>Towing 405</t>
  </si>
  <si>
    <t>Mt Surprise</t>
  </si>
  <si>
    <t>Towing 413</t>
  </si>
  <si>
    <t>Gen Store</t>
  </si>
  <si>
    <t>Towing 416</t>
  </si>
  <si>
    <t>Chillagoe</t>
  </si>
  <si>
    <t>Lake Tinaroo</t>
  </si>
  <si>
    <t>Towing 331</t>
  </si>
  <si>
    <t>Ampol</t>
  </si>
  <si>
    <t>Cardwell</t>
  </si>
  <si>
    <t>Deeragun</t>
  </si>
  <si>
    <t>Towing 200</t>
  </si>
  <si>
    <t>Towing 285</t>
  </si>
  <si>
    <t>Koumala</t>
  </si>
  <si>
    <t>Towing 526</t>
  </si>
  <si>
    <t>Rocky.  (ECO!)</t>
  </si>
  <si>
    <t>Towing 287 90km/h</t>
  </si>
  <si>
    <t>Agnes Waters</t>
  </si>
  <si>
    <t>Towing 423</t>
  </si>
  <si>
    <t>Towing 317</t>
  </si>
  <si>
    <t>Hervey Bay</t>
  </si>
  <si>
    <t>Glass House Mt</t>
  </si>
  <si>
    <t>Towing 282</t>
  </si>
  <si>
    <t>Matilda</t>
  </si>
  <si>
    <t>Pittsworth</t>
  </si>
  <si>
    <t>Towing 275</t>
  </si>
  <si>
    <t>Narrabri</t>
  </si>
  <si>
    <t>Towing 409</t>
  </si>
  <si>
    <t>West Wyalong</t>
  </si>
  <si>
    <t>Towing 528</t>
  </si>
  <si>
    <t>Lavington</t>
  </si>
  <si>
    <t>Towing 281</t>
  </si>
  <si>
    <t>Towing 439 fast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</si>
</sst>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0.0"/>
    <numFmt numFmtId="166" formatCode="\$#,##0.00"/>
    <numFmt numFmtId="167" formatCode="mmm\-yyyy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0" zoomScaleNormal="90" workbookViewId="0" topLeftCell="A1">
      <selection activeCell="N29" sqref="N29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15.28125" style="0" customWidth="1"/>
    <col min="4" max="4" width="9.28125" style="1" customWidth="1"/>
    <col min="5" max="5" width="8.57421875" style="0" customWidth="1"/>
    <col min="6" max="6" width="7.57421875" style="2" customWidth="1"/>
    <col min="7" max="7" width="10.8515625" style="3" customWidth="1"/>
    <col min="8" max="8" width="16.421875" style="0" customWidth="1"/>
    <col min="9" max="9" width="13.421875" style="0" customWidth="1"/>
    <col min="10" max="10" width="8.57421875" style="0" customWidth="1"/>
    <col min="11" max="11" width="11.57421875" style="0" customWidth="1"/>
    <col min="12" max="12" width="14.421875" style="4" customWidth="1"/>
    <col min="13" max="13" width="12.140625" style="4" customWidth="1"/>
    <col min="14" max="14" width="12.8515625" style="0" customWidth="1"/>
    <col min="15" max="15" width="6.140625" style="0" customWidth="1"/>
    <col min="18" max="18" width="9.28125" style="0" customWidth="1"/>
  </cols>
  <sheetData>
    <row r="1" spans="2:18" ht="13.5" thickBot="1">
      <c r="B1" t="s">
        <v>30</v>
      </c>
      <c r="I1" s="5" t="s">
        <v>0</v>
      </c>
      <c r="Q1" s="26" t="s">
        <v>1</v>
      </c>
      <c r="R1" t="s">
        <v>2</v>
      </c>
    </row>
    <row r="2" spans="11:16" ht="12.75">
      <c r="K2" s="27"/>
      <c r="L2" s="28"/>
      <c r="M2" s="28"/>
      <c r="N2" s="29"/>
      <c r="O2" s="29"/>
      <c r="P2" s="30"/>
    </row>
    <row r="3" spans="3:16" s="6" customFormat="1" ht="12.75">
      <c r="C3" s="6" t="s">
        <v>3</v>
      </c>
      <c r="D3" s="7" t="s">
        <v>4</v>
      </c>
      <c r="E3" s="6" t="s">
        <v>5</v>
      </c>
      <c r="F3" s="8" t="s">
        <v>6</v>
      </c>
      <c r="G3" s="9" t="s">
        <v>7</v>
      </c>
      <c r="J3" s="6" t="s">
        <v>8</v>
      </c>
      <c r="K3" s="31" t="s">
        <v>9</v>
      </c>
      <c r="L3" s="32" t="s">
        <v>10</v>
      </c>
      <c r="M3" s="32"/>
      <c r="N3" s="32" t="s">
        <v>11</v>
      </c>
      <c r="O3" s="32" t="s">
        <v>12</v>
      </c>
      <c r="P3" s="33" t="s">
        <v>13</v>
      </c>
    </row>
    <row r="4" spans="4:16" s="6" customFormat="1" ht="13.5" thickBot="1">
      <c r="D4" s="7"/>
      <c r="F4" s="8"/>
      <c r="G4" s="9"/>
      <c r="J4" s="6" t="s">
        <v>14</v>
      </c>
      <c r="K4" s="34" t="s">
        <v>15</v>
      </c>
      <c r="L4" s="35"/>
      <c r="M4" s="35" t="s">
        <v>16</v>
      </c>
      <c r="N4" s="35"/>
      <c r="O4" s="35"/>
      <c r="P4" s="36"/>
    </row>
    <row r="5" spans="1:10" ht="12.75">
      <c r="A5" s="10" t="s">
        <v>17</v>
      </c>
      <c r="B5" s="11">
        <v>40369</v>
      </c>
      <c r="C5" s="10" t="s">
        <v>31</v>
      </c>
      <c r="D5" s="12"/>
      <c r="E5" s="10">
        <v>59813</v>
      </c>
      <c r="F5" s="13">
        <v>1.29</v>
      </c>
      <c r="G5" s="14"/>
      <c r="H5" s="10" t="s">
        <v>1</v>
      </c>
      <c r="I5" s="15" t="s">
        <v>18</v>
      </c>
      <c r="J5" s="15" t="s">
        <v>19</v>
      </c>
    </row>
    <row r="6" spans="1:21" ht="12.75">
      <c r="A6">
        <v>1</v>
      </c>
      <c r="B6" s="16">
        <v>40369</v>
      </c>
      <c r="C6" t="s">
        <v>32</v>
      </c>
      <c r="D6" s="1">
        <v>70.14</v>
      </c>
      <c r="E6">
        <v>60379</v>
      </c>
      <c r="F6" s="2">
        <v>1.299</v>
      </c>
      <c r="G6" s="3">
        <f aca="true" t="shared" si="0" ref="G6:G14">E6-E5</f>
        <v>566</v>
      </c>
      <c r="H6" t="s">
        <v>33</v>
      </c>
      <c r="I6" t="s">
        <v>18</v>
      </c>
      <c r="J6" t="s">
        <v>35</v>
      </c>
      <c r="K6" s="17">
        <f aca="true" t="shared" si="1" ref="K6:K14">E6-E$5</f>
        <v>566</v>
      </c>
      <c r="L6" s="4">
        <f aca="true" t="shared" si="2" ref="L6:L14">D6/G6*100</f>
        <v>12.392226148409895</v>
      </c>
      <c r="M6" s="18" t="str">
        <f aca="true" t="shared" si="3" ref="M6:M14">J5</f>
        <v>shell</v>
      </c>
      <c r="N6" s="19">
        <f aca="true" t="shared" si="4" ref="N6:N14">D6*F6</f>
        <v>91.11186</v>
      </c>
      <c r="O6" s="17">
        <f aca="true" t="shared" si="5" ref="O6:O14">E6-E5</f>
        <v>566</v>
      </c>
      <c r="P6" s="3">
        <f aca="true" t="shared" si="6" ref="P6:P14">O6-G6</f>
        <v>0</v>
      </c>
      <c r="Q6" s="17">
        <v>291</v>
      </c>
      <c r="R6" s="17">
        <f aca="true" t="shared" si="7" ref="R6:R14">G6-Q6</f>
        <v>275</v>
      </c>
      <c r="U6" t="s">
        <v>20</v>
      </c>
    </row>
    <row r="7" spans="1:18" ht="12.75">
      <c r="A7" s="17">
        <f aca="true" t="shared" si="8" ref="A7:A14">A6+1</f>
        <v>2</v>
      </c>
      <c r="B7" s="16">
        <v>40370</v>
      </c>
      <c r="C7" t="s">
        <v>34</v>
      </c>
      <c r="D7" s="1">
        <v>69.39</v>
      </c>
      <c r="E7">
        <v>60886</v>
      </c>
      <c r="F7" s="2">
        <v>1.349</v>
      </c>
      <c r="G7" s="3">
        <f t="shared" si="0"/>
        <v>507</v>
      </c>
      <c r="H7" t="s">
        <v>36</v>
      </c>
      <c r="I7" s="18" t="s">
        <v>18</v>
      </c>
      <c r="J7" s="18" t="s">
        <v>39</v>
      </c>
      <c r="K7" s="17">
        <f t="shared" si="1"/>
        <v>1073</v>
      </c>
      <c r="L7" s="4">
        <f t="shared" si="2"/>
        <v>13.68639053254438</v>
      </c>
      <c r="M7" s="18" t="str">
        <f t="shared" si="3"/>
        <v>Shell</v>
      </c>
      <c r="N7" s="19">
        <f t="shared" si="4"/>
        <v>93.60711</v>
      </c>
      <c r="O7" s="17">
        <f t="shared" si="5"/>
        <v>507</v>
      </c>
      <c r="P7" s="3">
        <f t="shared" si="6"/>
        <v>0</v>
      </c>
      <c r="Q7" s="17">
        <v>507</v>
      </c>
      <c r="R7" s="17">
        <f t="shared" si="7"/>
        <v>0</v>
      </c>
    </row>
    <row r="8" spans="1:18" ht="12.75">
      <c r="A8" s="17">
        <f t="shared" si="8"/>
        <v>3</v>
      </c>
      <c r="B8" s="16">
        <v>40372</v>
      </c>
      <c r="C8" t="s">
        <v>37</v>
      </c>
      <c r="D8" s="1">
        <v>57.43</v>
      </c>
      <c r="E8">
        <v>61324</v>
      </c>
      <c r="F8" s="2">
        <v>1.389</v>
      </c>
      <c r="G8" s="3">
        <f t="shared" si="0"/>
        <v>438</v>
      </c>
      <c r="H8" t="s">
        <v>38</v>
      </c>
      <c r="I8" s="18" t="s">
        <v>18</v>
      </c>
      <c r="J8" s="18" t="s">
        <v>40</v>
      </c>
      <c r="K8" s="17">
        <f t="shared" si="1"/>
        <v>1511</v>
      </c>
      <c r="L8" s="37">
        <f t="shared" si="2"/>
        <v>13.111872146118722</v>
      </c>
      <c r="M8" s="18" t="str">
        <f t="shared" si="3"/>
        <v>APS</v>
      </c>
      <c r="N8" s="19">
        <f t="shared" si="4"/>
        <v>79.77027</v>
      </c>
      <c r="O8" s="17">
        <f t="shared" si="5"/>
        <v>438</v>
      </c>
      <c r="P8" s="3">
        <f t="shared" si="6"/>
        <v>0</v>
      </c>
      <c r="Q8" s="17">
        <v>438</v>
      </c>
      <c r="R8" s="17">
        <f t="shared" si="7"/>
        <v>0</v>
      </c>
    </row>
    <row r="9" spans="1:18" ht="12.75">
      <c r="A9" s="17">
        <f t="shared" si="8"/>
        <v>4</v>
      </c>
      <c r="B9" s="16">
        <v>40373</v>
      </c>
      <c r="C9" t="s">
        <v>41</v>
      </c>
      <c r="D9" s="1">
        <v>64.6</v>
      </c>
      <c r="E9">
        <v>61763</v>
      </c>
      <c r="F9" s="2">
        <v>1.3294</v>
      </c>
      <c r="G9" s="3">
        <f t="shared" si="0"/>
        <v>439</v>
      </c>
      <c r="H9" t="s">
        <v>82</v>
      </c>
      <c r="I9" s="18" t="s">
        <v>18</v>
      </c>
      <c r="J9" s="18" t="s">
        <v>21</v>
      </c>
      <c r="K9" s="17">
        <f t="shared" si="1"/>
        <v>1950</v>
      </c>
      <c r="L9" s="40">
        <f t="shared" si="2"/>
        <v>14.715261958997722</v>
      </c>
      <c r="M9" s="18" t="str">
        <f t="shared" si="3"/>
        <v>BP</v>
      </c>
      <c r="N9" s="19">
        <f t="shared" si="4"/>
        <v>85.87923999999998</v>
      </c>
      <c r="O9" s="17">
        <f t="shared" si="5"/>
        <v>439</v>
      </c>
      <c r="P9" s="3">
        <f t="shared" si="6"/>
        <v>0</v>
      </c>
      <c r="Q9" s="17">
        <v>439</v>
      </c>
      <c r="R9" s="17">
        <f t="shared" si="7"/>
        <v>0</v>
      </c>
    </row>
    <row r="10" spans="1:18" ht="12.75">
      <c r="A10" s="17">
        <f t="shared" si="8"/>
        <v>5</v>
      </c>
      <c r="B10" s="16">
        <v>40374</v>
      </c>
      <c r="C10" t="s">
        <v>42</v>
      </c>
      <c r="D10" s="1">
        <v>14.5</v>
      </c>
      <c r="E10">
        <v>61856</v>
      </c>
      <c r="F10" s="39">
        <v>1.429</v>
      </c>
      <c r="G10" s="3">
        <f t="shared" si="0"/>
        <v>93</v>
      </c>
      <c r="H10" t="s">
        <v>43</v>
      </c>
      <c r="I10" s="18" t="s">
        <v>18</v>
      </c>
      <c r="J10" s="18" t="s">
        <v>40</v>
      </c>
      <c r="K10" s="17">
        <f t="shared" si="1"/>
        <v>2043</v>
      </c>
      <c r="L10" s="40">
        <f t="shared" si="2"/>
        <v>15.591397849462366</v>
      </c>
      <c r="M10" s="18" t="str">
        <f t="shared" si="3"/>
        <v>caltex</v>
      </c>
      <c r="N10" s="19">
        <f t="shared" si="4"/>
        <v>20.7205</v>
      </c>
      <c r="O10" s="17">
        <f t="shared" si="5"/>
        <v>93</v>
      </c>
      <c r="P10" s="3">
        <f t="shared" si="6"/>
        <v>0</v>
      </c>
      <c r="Q10" s="17">
        <v>93</v>
      </c>
      <c r="R10" s="17">
        <f t="shared" si="7"/>
        <v>0</v>
      </c>
    </row>
    <row r="11" spans="1:18" ht="12.75">
      <c r="A11" s="17">
        <f t="shared" si="8"/>
        <v>6</v>
      </c>
      <c r="B11" s="16">
        <v>40376</v>
      </c>
      <c r="C11" t="s">
        <v>44</v>
      </c>
      <c r="D11" s="1">
        <v>47.98</v>
      </c>
      <c r="E11">
        <v>62230</v>
      </c>
      <c r="F11" s="2">
        <v>1.409</v>
      </c>
      <c r="G11" s="3">
        <f t="shared" si="0"/>
        <v>374</v>
      </c>
      <c r="H11" s="21" t="s">
        <v>45</v>
      </c>
      <c r="I11" s="18" t="s">
        <v>18</v>
      </c>
      <c r="J11" s="18" t="s">
        <v>48</v>
      </c>
      <c r="K11" s="17">
        <f t="shared" si="1"/>
        <v>2417</v>
      </c>
      <c r="L11" s="4">
        <f t="shared" si="2"/>
        <v>12.828877005347591</v>
      </c>
      <c r="M11" s="18" t="str">
        <f t="shared" si="3"/>
        <v>BP</v>
      </c>
      <c r="N11" s="19">
        <f t="shared" si="4"/>
        <v>67.60382</v>
      </c>
      <c r="O11" s="17">
        <f t="shared" si="5"/>
        <v>374</v>
      </c>
      <c r="P11" s="3">
        <f t="shared" si="6"/>
        <v>0</v>
      </c>
      <c r="Q11" s="17">
        <v>374</v>
      </c>
      <c r="R11" s="17">
        <f t="shared" si="7"/>
        <v>0</v>
      </c>
    </row>
    <row r="12" spans="1:18" ht="12.75">
      <c r="A12" s="17">
        <f t="shared" si="8"/>
        <v>7</v>
      </c>
      <c r="B12" s="16">
        <v>40378</v>
      </c>
      <c r="C12" t="s">
        <v>46</v>
      </c>
      <c r="D12" s="1">
        <v>48.95</v>
      </c>
      <c r="E12">
        <v>62626</v>
      </c>
      <c r="F12" s="2">
        <v>1.339</v>
      </c>
      <c r="G12" s="3">
        <f t="shared" si="0"/>
        <v>396</v>
      </c>
      <c r="H12" t="s">
        <v>47</v>
      </c>
      <c r="I12" t="s">
        <v>18</v>
      </c>
      <c r="J12" t="s">
        <v>48</v>
      </c>
      <c r="K12" s="17">
        <f t="shared" si="1"/>
        <v>2813</v>
      </c>
      <c r="L12" s="4">
        <f t="shared" si="2"/>
        <v>12.36111111111111</v>
      </c>
      <c r="M12" s="18" t="str">
        <f t="shared" si="3"/>
        <v>Choice</v>
      </c>
      <c r="N12" s="19">
        <f t="shared" si="4"/>
        <v>65.54405</v>
      </c>
      <c r="O12" s="17">
        <f t="shared" si="5"/>
        <v>396</v>
      </c>
      <c r="P12" s="3">
        <f t="shared" si="6"/>
        <v>0</v>
      </c>
      <c r="Q12" s="17">
        <v>396</v>
      </c>
      <c r="R12" s="17">
        <f t="shared" si="7"/>
        <v>0</v>
      </c>
    </row>
    <row r="13" spans="1:18" ht="12.75">
      <c r="A13" s="17">
        <f t="shared" si="8"/>
        <v>8</v>
      </c>
      <c r="B13" s="16">
        <v>40379</v>
      </c>
      <c r="C13" t="s">
        <v>49</v>
      </c>
      <c r="D13" s="1">
        <v>52.6</v>
      </c>
      <c r="E13">
        <v>63031</v>
      </c>
      <c r="F13" s="2">
        <v>1.325</v>
      </c>
      <c r="G13" s="3">
        <f t="shared" si="0"/>
        <v>405</v>
      </c>
      <c r="H13" t="s">
        <v>50</v>
      </c>
      <c r="I13" t="s">
        <v>18</v>
      </c>
      <c r="J13" t="s">
        <v>22</v>
      </c>
      <c r="K13" s="17">
        <f t="shared" si="1"/>
        <v>3218</v>
      </c>
      <c r="L13" s="4">
        <f t="shared" si="2"/>
        <v>12.987654320987655</v>
      </c>
      <c r="M13" s="18" t="str">
        <f t="shared" si="3"/>
        <v>Choice</v>
      </c>
      <c r="N13" s="19">
        <f t="shared" si="4"/>
        <v>69.695</v>
      </c>
      <c r="O13" s="17">
        <f t="shared" si="5"/>
        <v>405</v>
      </c>
      <c r="P13" s="3">
        <f t="shared" si="6"/>
        <v>0</v>
      </c>
      <c r="Q13" s="17">
        <v>405</v>
      </c>
      <c r="R13" s="17">
        <f t="shared" si="7"/>
        <v>0</v>
      </c>
    </row>
    <row r="14" spans="1:18" ht="12.75">
      <c r="A14" s="17">
        <f t="shared" si="8"/>
        <v>9</v>
      </c>
      <c r="B14" s="16">
        <v>40381</v>
      </c>
      <c r="C14" t="s">
        <v>51</v>
      </c>
      <c r="D14" s="1">
        <v>52.5</v>
      </c>
      <c r="E14">
        <v>63444</v>
      </c>
      <c r="F14" s="2">
        <v>1.419</v>
      </c>
      <c r="G14" s="3">
        <f t="shared" si="0"/>
        <v>413</v>
      </c>
      <c r="H14" t="s">
        <v>52</v>
      </c>
      <c r="I14" t="s">
        <v>23</v>
      </c>
      <c r="J14" s="18" t="s">
        <v>53</v>
      </c>
      <c r="K14" s="17">
        <f t="shared" si="1"/>
        <v>3631</v>
      </c>
      <c r="L14" s="4">
        <f t="shared" si="2"/>
        <v>12.711864406779661</v>
      </c>
      <c r="M14" s="18" t="str">
        <f t="shared" si="3"/>
        <v>Caltex</v>
      </c>
      <c r="N14" s="19">
        <f t="shared" si="4"/>
        <v>74.4975</v>
      </c>
      <c r="O14" s="17">
        <f t="shared" si="5"/>
        <v>413</v>
      </c>
      <c r="P14" s="3">
        <f t="shared" si="6"/>
        <v>0</v>
      </c>
      <c r="Q14" s="17">
        <v>413</v>
      </c>
      <c r="R14" s="17">
        <f t="shared" si="7"/>
        <v>0</v>
      </c>
    </row>
    <row r="15" spans="1:18" ht="12.75">
      <c r="A15" s="17">
        <f>A14+1</f>
        <v>10</v>
      </c>
      <c r="B15" s="16">
        <v>40384</v>
      </c>
      <c r="C15" t="s">
        <v>55</v>
      </c>
      <c r="D15" s="1">
        <v>54.5</v>
      </c>
      <c r="E15">
        <v>63860</v>
      </c>
      <c r="F15" s="39">
        <v>1.559</v>
      </c>
      <c r="G15" s="3">
        <f>E15-E14</f>
        <v>416</v>
      </c>
      <c r="H15" t="s">
        <v>54</v>
      </c>
      <c r="I15" t="s">
        <v>23</v>
      </c>
      <c r="J15" s="18" t="s">
        <v>53</v>
      </c>
      <c r="K15" s="17">
        <f>E15-E$5</f>
        <v>4047</v>
      </c>
      <c r="L15" s="4">
        <f>D15/G15*100</f>
        <v>13.100961538461538</v>
      </c>
      <c r="M15" s="18" t="str">
        <f>J14</f>
        <v>Gen Store</v>
      </c>
      <c r="N15" s="19">
        <f>D15*F15</f>
        <v>84.96549999999999</v>
      </c>
      <c r="O15" s="17">
        <f>E15-E14</f>
        <v>416</v>
      </c>
      <c r="P15" s="3">
        <f>O15-G15</f>
        <v>0</v>
      </c>
      <c r="Q15" s="17">
        <v>416</v>
      </c>
      <c r="R15" s="17">
        <f>G15-Q15</f>
        <v>0</v>
      </c>
    </row>
    <row r="16" spans="1:18" ht="12.75">
      <c r="A16" s="17">
        <f>A15+1</f>
        <v>11</v>
      </c>
      <c r="B16" s="16">
        <v>40386</v>
      </c>
      <c r="C16" t="s">
        <v>56</v>
      </c>
      <c r="D16" s="1">
        <v>37.5</v>
      </c>
      <c r="E16">
        <v>64191</v>
      </c>
      <c r="F16" s="2">
        <v>1.345</v>
      </c>
      <c r="G16" s="3">
        <f>E16-E15</f>
        <v>331</v>
      </c>
      <c r="H16" t="s">
        <v>57</v>
      </c>
      <c r="I16" t="s">
        <v>23</v>
      </c>
      <c r="J16" s="18" t="s">
        <v>58</v>
      </c>
      <c r="K16" s="17">
        <f>E16-E$5</f>
        <v>4378</v>
      </c>
      <c r="L16" s="4">
        <f>D16/G16*100</f>
        <v>11.329305135951662</v>
      </c>
      <c r="M16" s="18" t="str">
        <f>J15</f>
        <v>Gen Store</v>
      </c>
      <c r="N16" s="19">
        <f>D16*F16</f>
        <v>50.4375</v>
      </c>
      <c r="O16" s="17">
        <f>E16-E15</f>
        <v>331</v>
      </c>
      <c r="P16" s="3">
        <f>O16-G16</f>
        <v>0</v>
      </c>
      <c r="Q16" s="17">
        <v>331</v>
      </c>
      <c r="R16" s="17">
        <f>G16-Q16</f>
        <v>0</v>
      </c>
    </row>
    <row r="17" spans="1:18" ht="12.75">
      <c r="A17" s="17">
        <f>A16+1</f>
        <v>12</v>
      </c>
      <c r="B17" s="16">
        <v>40389</v>
      </c>
      <c r="C17" t="s">
        <v>59</v>
      </c>
      <c r="D17" s="1">
        <v>41.8</v>
      </c>
      <c r="E17">
        <v>64576</v>
      </c>
      <c r="F17" s="38">
        <v>1.259</v>
      </c>
      <c r="G17" s="3">
        <f>E17-E16</f>
        <v>385</v>
      </c>
      <c r="H17" t="s">
        <v>62</v>
      </c>
      <c r="I17" t="s">
        <v>23</v>
      </c>
      <c r="J17" s="18" t="s">
        <v>48</v>
      </c>
      <c r="K17" s="17">
        <f>E17-E$5</f>
        <v>4763</v>
      </c>
      <c r="L17" s="20">
        <f>D17/G17*100</f>
        <v>10.857142857142858</v>
      </c>
      <c r="M17" s="18" t="str">
        <f>J16</f>
        <v>Ampol</v>
      </c>
      <c r="N17" s="19">
        <f>D17*F17</f>
        <v>52.62619999999999</v>
      </c>
      <c r="O17" s="17">
        <f>E17-E16</f>
        <v>385</v>
      </c>
      <c r="P17" s="3">
        <f>O17-G17</f>
        <v>0</v>
      </c>
      <c r="Q17" s="17">
        <v>285</v>
      </c>
      <c r="R17" s="17">
        <f>G17-Q17</f>
        <v>100</v>
      </c>
    </row>
    <row r="18" spans="1:18" ht="12.75">
      <c r="A18" s="17">
        <f>A17+1</f>
        <v>13</v>
      </c>
      <c r="B18" s="16">
        <v>40391</v>
      </c>
      <c r="C18" t="s">
        <v>60</v>
      </c>
      <c r="D18" s="1">
        <v>32.8</v>
      </c>
      <c r="E18">
        <v>64874</v>
      </c>
      <c r="F18" s="2">
        <v>1.279</v>
      </c>
      <c r="G18" s="3">
        <f>E18-E17</f>
        <v>298</v>
      </c>
      <c r="H18" t="s">
        <v>61</v>
      </c>
      <c r="I18" t="s">
        <v>23</v>
      </c>
      <c r="J18" s="18" t="s">
        <v>40</v>
      </c>
      <c r="K18" s="17">
        <f>E18-E$5</f>
        <v>5061</v>
      </c>
      <c r="L18" s="4">
        <f>D18/G18*100</f>
        <v>11.006711409395972</v>
      </c>
      <c r="M18" s="18" t="str">
        <f>J17</f>
        <v>Choice</v>
      </c>
      <c r="N18" s="19">
        <f>D18*F18</f>
        <v>41.95119999999999</v>
      </c>
      <c r="O18" s="17">
        <f>E18-E17</f>
        <v>298</v>
      </c>
      <c r="P18" s="3">
        <f>O18-G18</f>
        <v>0</v>
      </c>
      <c r="Q18" s="17">
        <v>200</v>
      </c>
      <c r="R18" s="17">
        <f>G18-Q18</f>
        <v>98</v>
      </c>
    </row>
    <row r="19" spans="1:18" ht="12.75">
      <c r="A19" s="17">
        <f>A18+1</f>
        <v>14</v>
      </c>
      <c r="B19" s="16">
        <v>40392</v>
      </c>
      <c r="C19" t="s">
        <v>63</v>
      </c>
      <c r="D19" s="1">
        <v>70</v>
      </c>
      <c r="E19">
        <v>65400</v>
      </c>
      <c r="F19" s="2">
        <v>1.343</v>
      </c>
      <c r="G19" s="3">
        <f>E19-E18</f>
        <v>526</v>
      </c>
      <c r="H19" t="s">
        <v>64</v>
      </c>
      <c r="I19" t="s">
        <v>23</v>
      </c>
      <c r="J19" s="18" t="s">
        <v>53</v>
      </c>
      <c r="K19" s="17">
        <f>E19-E$5</f>
        <v>5587</v>
      </c>
      <c r="L19" s="4">
        <f>D19/G19*100</f>
        <v>13.307984790874524</v>
      </c>
      <c r="M19" s="18" t="str">
        <f>J18</f>
        <v>BP</v>
      </c>
      <c r="N19" s="19">
        <f>D19*F19</f>
        <v>94.00999999999999</v>
      </c>
      <c r="O19" s="17">
        <f>E19-E18</f>
        <v>526</v>
      </c>
      <c r="P19" s="3">
        <f>O19-G19</f>
        <v>0</v>
      </c>
      <c r="Q19" s="17">
        <v>526</v>
      </c>
      <c r="R19" s="17">
        <f>G19-Q19</f>
        <v>0</v>
      </c>
    </row>
    <row r="20" spans="1:18" ht="12.75">
      <c r="A20" s="17">
        <f>A19+1</f>
        <v>15</v>
      </c>
      <c r="B20" s="16">
        <v>40392</v>
      </c>
      <c r="C20" t="s">
        <v>65</v>
      </c>
      <c r="D20" s="1">
        <v>35.6</v>
      </c>
      <c r="E20">
        <v>65687</v>
      </c>
      <c r="F20" s="2">
        <v>1.304</v>
      </c>
      <c r="G20" s="3">
        <f>E20-E19</f>
        <v>287</v>
      </c>
      <c r="H20" t="s">
        <v>66</v>
      </c>
      <c r="I20" t="s">
        <v>23</v>
      </c>
      <c r="J20" s="18" t="s">
        <v>35</v>
      </c>
      <c r="K20" s="17">
        <f>E20-E$5</f>
        <v>5874</v>
      </c>
      <c r="L20" s="4">
        <f>D20/G20*100</f>
        <v>12.40418118466899</v>
      </c>
      <c r="M20" s="18" t="str">
        <f>J19</f>
        <v>Gen Store</v>
      </c>
      <c r="N20" s="19">
        <f>D20*F20</f>
        <v>46.4224</v>
      </c>
      <c r="O20" s="17">
        <f>E20-E19</f>
        <v>287</v>
      </c>
      <c r="P20" s="3">
        <f>O20-G20</f>
        <v>0</v>
      </c>
      <c r="Q20" s="17">
        <v>287</v>
      </c>
      <c r="R20" s="17">
        <f>G20-Q20</f>
        <v>0</v>
      </c>
    </row>
    <row r="21" spans="1:18" ht="12.75">
      <c r="A21" s="17">
        <f aca="true" t="shared" si="9" ref="A21:A27">A20+1</f>
        <v>16</v>
      </c>
      <c r="B21" s="16">
        <v>40395</v>
      </c>
      <c r="C21" t="s">
        <v>67</v>
      </c>
      <c r="D21" s="1">
        <v>50.72</v>
      </c>
      <c r="E21">
        <v>66110</v>
      </c>
      <c r="F21" s="2">
        <v>1.369</v>
      </c>
      <c r="G21" s="3">
        <f aca="true" t="shared" si="10" ref="G21:G27">E21-E20</f>
        <v>423</v>
      </c>
      <c r="H21" t="s">
        <v>68</v>
      </c>
      <c r="I21" t="s">
        <v>23</v>
      </c>
      <c r="J21" s="18" t="s">
        <v>22</v>
      </c>
      <c r="K21" s="17">
        <f aca="true" t="shared" si="11" ref="K21:K27">E21-E$5</f>
        <v>6297</v>
      </c>
      <c r="L21" s="4">
        <f aca="true" t="shared" si="12" ref="L21:L27">D21/G21*100</f>
        <v>11.990543735224586</v>
      </c>
      <c r="M21" s="18" t="str">
        <f aca="true" t="shared" si="13" ref="M21:M27">J20</f>
        <v>Shell</v>
      </c>
      <c r="N21" s="19">
        <f aca="true" t="shared" si="14" ref="N21:N27">D21*F21</f>
        <v>69.43568</v>
      </c>
      <c r="O21" s="17">
        <f aca="true" t="shared" si="15" ref="O21:O27">E21-E20</f>
        <v>423</v>
      </c>
      <c r="P21" s="3">
        <f aca="true" t="shared" si="16" ref="P21:P27">O21-G21</f>
        <v>0</v>
      </c>
      <c r="Q21" s="17">
        <v>423</v>
      </c>
      <c r="R21" s="17">
        <f aca="true" t="shared" si="17" ref="R21:R27">G21-Q21</f>
        <v>0</v>
      </c>
    </row>
    <row r="22" spans="1:18" ht="12.75">
      <c r="A22" s="17">
        <f t="shared" si="9"/>
        <v>17</v>
      </c>
      <c r="B22" s="16">
        <v>40397</v>
      </c>
      <c r="C22" t="s">
        <v>70</v>
      </c>
      <c r="D22" s="1">
        <v>63.18</v>
      </c>
      <c r="E22">
        <v>66627</v>
      </c>
      <c r="F22" s="2">
        <v>1.39</v>
      </c>
      <c r="G22" s="3">
        <f t="shared" si="10"/>
        <v>517</v>
      </c>
      <c r="H22" t="s">
        <v>69</v>
      </c>
      <c r="I22" t="s">
        <v>23</v>
      </c>
      <c r="J22" s="18" t="s">
        <v>22</v>
      </c>
      <c r="K22" s="17">
        <f t="shared" si="11"/>
        <v>6814</v>
      </c>
      <c r="L22" s="4">
        <f t="shared" si="12"/>
        <v>12.220502901353965</v>
      </c>
      <c r="M22" s="18" t="str">
        <f t="shared" si="13"/>
        <v>Caltex</v>
      </c>
      <c r="N22" s="19">
        <f t="shared" si="14"/>
        <v>87.8202</v>
      </c>
      <c r="O22" s="17">
        <f t="shared" si="15"/>
        <v>517</v>
      </c>
      <c r="P22" s="3">
        <f t="shared" si="16"/>
        <v>0</v>
      </c>
      <c r="Q22" s="17">
        <v>317</v>
      </c>
      <c r="R22" s="17">
        <f t="shared" si="17"/>
        <v>200</v>
      </c>
    </row>
    <row r="23" spans="1:18" ht="12.75">
      <c r="A23" s="17">
        <f t="shared" si="9"/>
        <v>18</v>
      </c>
      <c r="B23" s="16">
        <v>40399</v>
      </c>
      <c r="C23" t="s">
        <v>71</v>
      </c>
      <c r="D23" s="1">
        <v>48.93</v>
      </c>
      <c r="E23">
        <v>67059</v>
      </c>
      <c r="F23" s="38">
        <v>1.259</v>
      </c>
      <c r="G23" s="3">
        <f t="shared" si="10"/>
        <v>432</v>
      </c>
      <c r="H23" t="s">
        <v>72</v>
      </c>
      <c r="I23" t="s">
        <v>23</v>
      </c>
      <c r="J23" s="18" t="s">
        <v>73</v>
      </c>
      <c r="K23" s="17">
        <f t="shared" si="11"/>
        <v>7246</v>
      </c>
      <c r="L23" s="4">
        <f t="shared" si="12"/>
        <v>11.32638888888889</v>
      </c>
      <c r="M23" s="18" t="str">
        <f t="shared" si="13"/>
        <v>Caltex</v>
      </c>
      <c r="N23" s="19">
        <f t="shared" si="14"/>
        <v>61.602869999999996</v>
      </c>
      <c r="O23" s="17">
        <f t="shared" si="15"/>
        <v>432</v>
      </c>
      <c r="P23" s="3">
        <f t="shared" si="16"/>
        <v>0</v>
      </c>
      <c r="Q23" s="17">
        <v>282</v>
      </c>
      <c r="R23" s="17">
        <f t="shared" si="17"/>
        <v>150</v>
      </c>
    </row>
    <row r="24" spans="1:18" ht="12.75">
      <c r="A24" s="17">
        <f t="shared" si="9"/>
        <v>19</v>
      </c>
      <c r="B24" s="16">
        <v>40401</v>
      </c>
      <c r="C24" t="s">
        <v>74</v>
      </c>
      <c r="D24" s="1">
        <v>54.7</v>
      </c>
      <c r="E24">
        <v>67534</v>
      </c>
      <c r="F24" s="2">
        <v>1.339</v>
      </c>
      <c r="G24" s="3">
        <f t="shared" si="10"/>
        <v>475</v>
      </c>
      <c r="H24" t="s">
        <v>75</v>
      </c>
      <c r="I24" t="s">
        <v>23</v>
      </c>
      <c r="J24" s="18" t="s">
        <v>40</v>
      </c>
      <c r="K24" s="17">
        <f t="shared" si="11"/>
        <v>7721</v>
      </c>
      <c r="L24" s="4">
        <f t="shared" si="12"/>
        <v>11.515789473684212</v>
      </c>
      <c r="M24" s="18" t="str">
        <f t="shared" si="13"/>
        <v>Matilda</v>
      </c>
      <c r="N24" s="19">
        <f t="shared" si="14"/>
        <v>73.2433</v>
      </c>
      <c r="O24" s="17">
        <f t="shared" si="15"/>
        <v>475</v>
      </c>
      <c r="P24" s="3">
        <f t="shared" si="16"/>
        <v>0</v>
      </c>
      <c r="Q24" s="17">
        <v>275</v>
      </c>
      <c r="R24" s="17">
        <f t="shared" si="17"/>
        <v>200</v>
      </c>
    </row>
    <row r="25" spans="1:18" ht="12.75">
      <c r="A25" s="17">
        <f t="shared" si="9"/>
        <v>20</v>
      </c>
      <c r="B25" s="16">
        <v>40402</v>
      </c>
      <c r="C25" t="s">
        <v>76</v>
      </c>
      <c r="D25" s="1">
        <v>54</v>
      </c>
      <c r="E25">
        <v>67943</v>
      </c>
      <c r="F25" s="2">
        <v>1.369</v>
      </c>
      <c r="G25" s="3">
        <f t="shared" si="10"/>
        <v>409</v>
      </c>
      <c r="H25" t="s">
        <v>77</v>
      </c>
      <c r="I25" t="s">
        <v>23</v>
      </c>
      <c r="J25" s="18" t="s">
        <v>35</v>
      </c>
      <c r="K25" s="17">
        <f t="shared" si="11"/>
        <v>8130</v>
      </c>
      <c r="L25" s="4">
        <f t="shared" si="12"/>
        <v>13.202933985330073</v>
      </c>
      <c r="M25" s="18" t="str">
        <f t="shared" si="13"/>
        <v>BP</v>
      </c>
      <c r="N25" s="19">
        <f t="shared" si="14"/>
        <v>73.926</v>
      </c>
      <c r="O25" s="17">
        <f t="shared" si="15"/>
        <v>409</v>
      </c>
      <c r="P25" s="3">
        <f t="shared" si="16"/>
        <v>0</v>
      </c>
      <c r="Q25" s="17">
        <v>409</v>
      </c>
      <c r="R25" s="17">
        <f t="shared" si="17"/>
        <v>0</v>
      </c>
    </row>
    <row r="26" spans="1:18" ht="12.75">
      <c r="A26" s="17">
        <f t="shared" si="9"/>
        <v>21</v>
      </c>
      <c r="B26" s="16">
        <v>40402</v>
      </c>
      <c r="C26" t="s">
        <v>78</v>
      </c>
      <c r="D26" s="1">
        <v>76.5</v>
      </c>
      <c r="E26">
        <v>68471</v>
      </c>
      <c r="F26" s="2">
        <v>1.379</v>
      </c>
      <c r="G26" s="3">
        <f t="shared" si="10"/>
        <v>528</v>
      </c>
      <c r="H26" t="s">
        <v>79</v>
      </c>
      <c r="I26" t="s">
        <v>23</v>
      </c>
      <c r="J26" s="18" t="s">
        <v>35</v>
      </c>
      <c r="K26" s="17">
        <f t="shared" si="11"/>
        <v>8658</v>
      </c>
      <c r="L26" s="4">
        <f t="shared" si="12"/>
        <v>14.488636363636365</v>
      </c>
      <c r="M26" s="18" t="str">
        <f t="shared" si="13"/>
        <v>Shell</v>
      </c>
      <c r="N26" s="19">
        <f t="shared" si="14"/>
        <v>105.4935</v>
      </c>
      <c r="O26" s="17">
        <f t="shared" si="15"/>
        <v>528</v>
      </c>
      <c r="P26" s="3">
        <f t="shared" si="16"/>
        <v>0</v>
      </c>
      <c r="Q26" s="17">
        <v>528</v>
      </c>
      <c r="R26" s="17">
        <f t="shared" si="17"/>
        <v>0</v>
      </c>
    </row>
    <row r="27" spans="1:18" ht="12.75">
      <c r="A27" s="17">
        <f t="shared" si="9"/>
        <v>22</v>
      </c>
      <c r="B27" s="16">
        <v>40403</v>
      </c>
      <c r="C27" t="s">
        <v>80</v>
      </c>
      <c r="D27" s="1">
        <v>35.04</v>
      </c>
      <c r="E27">
        <v>68752</v>
      </c>
      <c r="F27" s="38">
        <v>1.259</v>
      </c>
      <c r="G27" s="3">
        <f t="shared" si="10"/>
        <v>281</v>
      </c>
      <c r="H27" t="s">
        <v>81</v>
      </c>
      <c r="I27" t="s">
        <v>23</v>
      </c>
      <c r="J27" s="18" t="s">
        <v>35</v>
      </c>
      <c r="K27" s="17">
        <f t="shared" si="11"/>
        <v>8939</v>
      </c>
      <c r="L27" s="4">
        <f t="shared" si="12"/>
        <v>12.469750889679714</v>
      </c>
      <c r="M27" s="18" t="str">
        <f t="shared" si="13"/>
        <v>Shell</v>
      </c>
      <c r="N27" s="19">
        <f t="shared" si="14"/>
        <v>44.115359999999995</v>
      </c>
      <c r="O27" s="17">
        <f t="shared" si="15"/>
        <v>281</v>
      </c>
      <c r="P27" s="3">
        <f t="shared" si="16"/>
        <v>0</v>
      </c>
      <c r="Q27" s="17">
        <v>281</v>
      </c>
      <c r="R27" s="17">
        <f t="shared" si="17"/>
        <v>0</v>
      </c>
    </row>
    <row r="28" ht="13.5" thickBot="1"/>
    <row r="29" spans="2:18" ht="12.75">
      <c r="B29" s="18" t="s">
        <v>24</v>
      </c>
      <c r="D29" s="1">
        <f>SUM(D3:D28)</f>
        <v>1133.36</v>
      </c>
      <c r="F29" s="2">
        <f>SUM(F6:F28)/A27</f>
        <v>1.3518363636363635</v>
      </c>
      <c r="G29" s="3">
        <f>SUM(G1:G28)</f>
        <v>8939</v>
      </c>
      <c r="K29" s="17">
        <f>K27</f>
        <v>8939</v>
      </c>
      <c r="L29" s="22">
        <f>D29/G29*100</f>
        <v>12.678823134578812</v>
      </c>
      <c r="N29" s="19">
        <f>SUM(N1:N27)</f>
        <v>1534.4790600000001</v>
      </c>
      <c r="P29" s="3">
        <f>SUM(P1:P28)</f>
        <v>0</v>
      </c>
      <c r="Q29" s="17">
        <f>SUM(Q1:Q28)</f>
        <v>7916</v>
      </c>
      <c r="R29" s="17">
        <f>SUM(R1:R28)</f>
        <v>1023</v>
      </c>
    </row>
    <row r="30" spans="6:18" ht="12.75">
      <c r="F30" s="2" t="s">
        <v>25</v>
      </c>
      <c r="L30" s="23" t="s">
        <v>25</v>
      </c>
      <c r="P30" t="s">
        <v>26</v>
      </c>
      <c r="Q30" t="s">
        <v>27</v>
      </c>
      <c r="R30" s="17">
        <f>Q29+R29</f>
        <v>8939</v>
      </c>
    </row>
    <row r="31" spans="2:18" ht="12.75">
      <c r="B31" t="s">
        <v>28</v>
      </c>
      <c r="N31" s="19">
        <f>N29/K29</f>
        <v>0.1716611544915539</v>
      </c>
      <c r="Q31" t="s">
        <v>1</v>
      </c>
      <c r="R31" s="17">
        <f>K29-R29</f>
        <v>7916</v>
      </c>
    </row>
    <row r="32" spans="11:18" ht="12.75">
      <c r="K32" t="str">
        <f>Q32</f>
        <v>% towing</v>
      </c>
      <c r="L32" s="24">
        <f>R32</f>
        <v>0.885557668643025</v>
      </c>
      <c r="Q32" t="s">
        <v>29</v>
      </c>
      <c r="R32" s="25">
        <f>R31/R30</f>
        <v>0.885557668643025</v>
      </c>
    </row>
  </sheetData>
  <printOptions gridLines="1" horizontalCentered="1" verticalCentered="1"/>
  <pageMargins left="0.23611111111111113" right="0.19652777777777777" top="0.19652777777777777" bottom="0.19652777777777777" header="0.5118055555555556" footer="0.5118055555555556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